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hidePivotFieldList="1" defaultThemeVersion="202300"/>
  <mc:AlternateContent xmlns:mc="http://schemas.openxmlformats.org/markup-compatibility/2006">
    <mc:Choice Requires="x15">
      <x15ac:absPath xmlns:x15ac="http://schemas.microsoft.com/office/spreadsheetml/2010/11/ac" url="/Users/ekovshina/Documents/SS goods/Оферта/"/>
    </mc:Choice>
  </mc:AlternateContent>
  <xr:revisionPtr revIDLastSave="0" documentId="13_ncr:1_{0C49699D-ACAB-B44F-8DCF-8A7187CA248E}" xr6:coauthVersionLast="47" xr6:coauthVersionMax="47" xr10:uidLastSave="{00000000-0000-0000-0000-000000000000}"/>
  <bookViews>
    <workbookView xWindow="1680" yWindow="-18620" windowWidth="25940" windowHeight="16520" xr2:uid="{C50B19CA-7062-D449-970A-89F93A107953}"/>
  </bookViews>
  <sheets>
    <sheet name="Logistics calculator" sheetId="3" r:id="rId1"/>
    <sheet name="Sheet1" sheetId="1" state="hidden" r:id="rId2"/>
  </sheets>
  <definedNames>
    <definedName name="Slicer_Country1">#N/A</definedName>
    <definedName name="Slicer_DeliveryChannel1">#N/A</definedName>
    <definedName name="Slicer_DeliveryService1">#N/A</definedName>
    <definedName name="Slicer_Size">#N/A</definedName>
  </definedNames>
  <calcPr calcId="191029"/>
  <pivotCaches>
    <pivotCache cacheId="137" r:id="rId3"/>
  </pivotCaches>
  <extLst>
    <ext xmlns:x14="http://schemas.microsoft.com/office/spreadsheetml/2009/9/main" uri="{BBE1A952-AA13-448e-AADC-164F8A28A991}">
      <x14:slicerCaches>
        <x14:slicerCache r:id="rId4"/>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6" i="3" l="1"/>
  <c r="W38" i="3"/>
  <c r="W37" i="3"/>
  <c r="W36" i="3"/>
  <c r="W35" i="3"/>
  <c r="W34" i="3"/>
  <c r="W33" i="3"/>
  <c r="W32" i="3"/>
  <c r="W31" i="3"/>
  <c r="W30" i="3"/>
  <c r="W29" i="3"/>
  <c r="H28" i="1"/>
  <c r="H20" i="1"/>
  <c r="H21" i="1"/>
  <c r="H22" i="1"/>
  <c r="H23" i="1"/>
  <c r="H24" i="1"/>
  <c r="H25" i="1"/>
  <c r="H26" i="1"/>
  <c r="H27" i="1"/>
  <c r="H19" i="1"/>
  <c r="K36" i="3"/>
  <c r="K13" i="3"/>
  <c r="K14" i="3"/>
  <c r="K15" i="3"/>
  <c r="K16" i="3"/>
  <c r="K17" i="3"/>
  <c r="K18" i="3"/>
  <c r="K19" i="3"/>
  <c r="K20" i="3"/>
  <c r="K21" i="3"/>
  <c r="K22" i="3"/>
  <c r="K23" i="3"/>
  <c r="K24" i="3"/>
  <c r="K25" i="3"/>
  <c r="K26" i="3"/>
  <c r="K27" i="3"/>
  <c r="K28" i="3"/>
  <c r="K29" i="3"/>
  <c r="K30" i="3"/>
  <c r="K31" i="3"/>
  <c r="K32" i="3"/>
  <c r="K33" i="3"/>
  <c r="K34" i="3"/>
  <c r="K35" i="3"/>
  <c r="K37" i="3"/>
  <c r="K38" i="3"/>
  <c r="K12" i="3"/>
  <c r="A26" i="1"/>
  <c r="W17" i="3"/>
  <c r="W18" i="3"/>
  <c r="A3" i="1"/>
  <c r="A4" i="1"/>
  <c r="A5" i="1"/>
  <c r="A6" i="1"/>
  <c r="A7" i="1"/>
  <c r="A8" i="1"/>
  <c r="A9" i="1"/>
  <c r="A10" i="1"/>
  <c r="A11" i="1"/>
  <c r="A12" i="1"/>
  <c r="A13" i="1"/>
  <c r="A14" i="1"/>
  <c r="A15" i="1"/>
  <c r="A16" i="1"/>
  <c r="A17" i="1"/>
  <c r="A18" i="1"/>
  <c r="A19" i="1"/>
  <c r="A20" i="1"/>
  <c r="A21" i="1"/>
  <c r="A22" i="1"/>
  <c r="A23" i="1"/>
  <c r="A24" i="1"/>
  <c r="A25" i="1"/>
  <c r="A27" i="1"/>
  <c r="A28" i="1"/>
  <c r="A2" i="1"/>
  <c r="W14" i="3"/>
  <c r="W13" i="3"/>
  <c r="W12" i="3"/>
  <c r="W24" i="3"/>
  <c r="W23" i="3"/>
  <c r="W22" i="3"/>
  <c r="W21" i="3"/>
  <c r="W20" i="3"/>
  <c r="W19" i="3"/>
  <c r="W16" i="3"/>
  <c r="W15" i="3"/>
  <c r="W28" i="3"/>
  <c r="W27" i="3"/>
  <c r="W25" i="3"/>
</calcChain>
</file>

<file path=xl/sharedStrings.xml><?xml version="1.0" encoding="utf-8"?>
<sst xmlns="http://schemas.openxmlformats.org/spreadsheetml/2006/main" count="468" uniqueCount="77">
  <si>
    <t>Merged</t>
  </si>
  <si>
    <t>Country</t>
  </si>
  <si>
    <t>DeliveryChannel</t>
  </si>
  <si>
    <t>Speed</t>
  </si>
  <si>
    <t>DeliveryService</t>
  </si>
  <si>
    <t>Battery</t>
  </si>
  <si>
    <t>1kgPrice</t>
  </si>
  <si>
    <t>1pcsPrice</t>
  </si>
  <si>
    <t>Weight</t>
  </si>
  <si>
    <t>WeightStep</t>
  </si>
  <si>
    <t>China</t>
  </si>
  <si>
    <t>Land+Air</t>
  </si>
  <si>
    <t>Express</t>
  </si>
  <si>
    <t>ATC</t>
  </si>
  <si>
    <t>Yes</t>
  </si>
  <si>
    <t>Physical</t>
  </si>
  <si>
    <t>Air</t>
  </si>
  <si>
    <t>Super Express</t>
  </si>
  <si>
    <t>UNI</t>
  </si>
  <si>
    <t>No</t>
  </si>
  <si>
    <t>GUOO</t>
  </si>
  <si>
    <t>Land</t>
  </si>
  <si>
    <t>Economy</t>
  </si>
  <si>
    <t>CEL</t>
  </si>
  <si>
    <t>URALS</t>
  </si>
  <si>
    <t>Hong Kong</t>
  </si>
  <si>
    <t>Volumetric</t>
  </si>
  <si>
    <t>GBS</t>
  </si>
  <si>
    <t>UAE</t>
  </si>
  <si>
    <t>Row Labels</t>
  </si>
  <si>
    <t>Grand Total</t>
  </si>
  <si>
    <t>Column Labels</t>
  </si>
  <si>
    <t>Count of WeightStep</t>
  </si>
  <si>
    <t>Battery allowed?</t>
  </si>
  <si>
    <t>Price for 1 parcel, RUB</t>
  </si>
  <si>
    <t>Tarifficated weight</t>
  </si>
  <si>
    <t>Total delivery price, RUB</t>
  </si>
  <si>
    <t>Choose the required country and delivery method</t>
  </si>
  <si>
    <t>Enter the parcel weight in kilograms</t>
  </si>
  <si>
    <t>Parcel weight in kilograms =</t>
  </si>
  <si>
    <t>Weight step, grams</t>
  </si>
  <si>
    <t>Delivery channel</t>
  </si>
  <si>
    <t>Delivery service</t>
  </si>
  <si>
    <t>Physical / Volumetric</t>
  </si>
  <si>
    <t>Size</t>
  </si>
  <si>
    <t>Extra Small</t>
  </si>
  <si>
    <t>Other</t>
  </si>
  <si>
    <t>China Land+Air (Express Other) ATC</t>
  </si>
  <si>
    <t>China Land+Air (Express Other) UNI</t>
  </si>
  <si>
    <t>China Land+Air (Express Other) GUOO</t>
  </si>
  <si>
    <t>China Land+Air (Express Other) CEL</t>
  </si>
  <si>
    <t>China Land+Air (Express Other) URALS</t>
  </si>
  <si>
    <t>China Land (Economy Other) ATC</t>
  </si>
  <si>
    <t>China Land (Economy Other) UNI</t>
  </si>
  <si>
    <t>China Land (Economy Other) GUOO</t>
  </si>
  <si>
    <t>China Land (Economy Other) URALS</t>
  </si>
  <si>
    <t>China Land (Economy Other) CEL</t>
  </si>
  <si>
    <t>China Air (Super Express Other) GUOO</t>
  </si>
  <si>
    <t>China Air (Super Express Other) URALS</t>
  </si>
  <si>
    <t>China Air (Super Express Other) UNI</t>
  </si>
  <si>
    <t>Hong Kong Air (Super Express Other) UNI</t>
  </si>
  <si>
    <t>Hong Kong Air (Super Express Other) GBS</t>
  </si>
  <si>
    <t>Hong Kong Air (Super Express Other) URALS</t>
  </si>
  <si>
    <t>UAE Air (Super Express Other) GBS</t>
  </si>
  <si>
    <t>China Land (Economy Extra Small) ATC</t>
  </si>
  <si>
    <t>China Land (Economy Extra Small) CEL</t>
  </si>
  <si>
    <t>China Land (Economy Extra Small) GUOO</t>
  </si>
  <si>
    <t>China Land (Economy Extra Small) URALS</t>
  </si>
  <si>
    <t>China Land+Air (Express Extra Small) CEL</t>
  </si>
  <si>
    <t>China Land+Air (Express Extra Small) GUOO</t>
  </si>
  <si>
    <t>China Land+Air (Express Extra Small) URALS</t>
  </si>
  <si>
    <t>China Air (Super Express Extra Small) GUOO</t>
  </si>
  <si>
    <t>China Air (Super Express Extra Small) URALS</t>
  </si>
  <si>
    <t>China Land+Air (Express Extra Small) UNI</t>
  </si>
  <si>
    <t>Price for 1 kg, RUB (Price for 1 gram for Extra Small)</t>
  </si>
  <si>
    <r>
      <t xml:space="preserve">For </t>
    </r>
    <r>
      <rPr>
        <b/>
        <sz val="12"/>
        <color theme="1"/>
        <rFont val="Aptos Narrow"/>
        <scheme val="minor"/>
      </rPr>
      <t xml:space="preserve">Extra Small </t>
    </r>
    <r>
      <rPr>
        <sz val="12"/>
        <color theme="1"/>
        <rFont val="Aptos Narrow"/>
        <scheme val="minor"/>
      </rPr>
      <t xml:space="preserve">channels orders over 1500 rub and 500 grams are </t>
    </r>
    <r>
      <rPr>
        <b/>
        <sz val="12"/>
        <color theme="1"/>
        <rFont val="Aptos Narrow"/>
        <scheme val="minor"/>
      </rPr>
      <t>NOT ALLOWED</t>
    </r>
  </si>
  <si>
    <r>
      <t xml:space="preserve">For </t>
    </r>
    <r>
      <rPr>
        <b/>
        <sz val="12"/>
        <color theme="1"/>
        <rFont val="Aptos Narrow"/>
        <scheme val="minor"/>
      </rPr>
      <t xml:space="preserve">China </t>
    </r>
    <r>
      <rPr>
        <sz val="12"/>
        <color theme="1"/>
        <rFont val="Aptos Narrow"/>
        <scheme val="minor"/>
      </rPr>
      <t xml:space="preserve">and </t>
    </r>
    <r>
      <rPr>
        <b/>
        <sz val="12"/>
        <color theme="1"/>
        <rFont val="Aptos Narrow"/>
        <scheme val="minor"/>
      </rPr>
      <t>UAE AIR</t>
    </r>
    <r>
      <rPr>
        <sz val="12"/>
        <color theme="1"/>
        <rFont val="Aptos Narrow"/>
        <scheme val="minor"/>
      </rPr>
      <t xml:space="preserve"> channels </t>
    </r>
    <r>
      <rPr>
        <b/>
        <sz val="12"/>
        <color theme="1"/>
        <rFont val="Aptos Narrow"/>
        <scheme val="minor"/>
      </rPr>
      <t>batteries</t>
    </r>
    <r>
      <rPr>
        <sz val="12"/>
        <color theme="1"/>
        <rFont val="Aptos Narrow"/>
        <scheme val="minor"/>
      </rPr>
      <t xml:space="preserve"> are </t>
    </r>
    <r>
      <rPr>
        <b/>
        <sz val="12"/>
        <color theme="1"/>
        <rFont val="Aptos Narrow"/>
        <scheme val="minor"/>
      </rPr>
      <t>NOT ALLOWED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</si>
</sst>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 x14ac:knownFonts="1">
    <font>
      <sz val="12"/>
      <color theme="1"/>
      <name val="Aptos Narrow"/>
      <family val="2"/>
      <scheme val="minor"/>
    </font>
    <font>
      <b/>
      <sz val="12"/>
      <color theme="1"/>
      <name val="Aptos Narrow"/>
      <scheme val="minor"/>
    </font>
    <font>
      <b/>
      <sz val="14"/>
      <color theme="1"/>
      <name val="Aptos Narrow"/>
      <scheme val="minor"/>
    </font>
    <font>
      <sz val="12"/>
      <color theme="1"/>
      <name val="Aptos Narrow"/>
      <scheme val="minor"/>
    </font>
    <font>
      <b/>
      <sz val="12"/>
      <color theme="1"/>
      <name val="Aptos Narrow"/>
      <family val="2"/>
      <scheme val="minor"/>
    </font>
  </fonts>
  <fills count="3">
    <fill>
      <patternFill patternType="none"/>
    </fill>
    <fill>
      <patternFill patternType="gray125"/>
    </fill>
    <fill>
      <patternFill patternType="solid">
        <fgColor rgb="FFFFFFA1"/>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9">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Alignment="1">
      <alignment vertical="center" wrapText="1"/>
    </xf>
    <xf numFmtId="0" fontId="3" fillId="2" borderId="9" xfId="0" applyFont="1" applyFill="1" applyBorder="1" applyAlignment="1">
      <alignment horizontal="center" vertical="center"/>
    </xf>
    <xf numFmtId="164" fontId="1" fillId="2" borderId="11" xfId="0" applyNumberFormat="1" applyFont="1" applyFill="1" applyBorder="1" applyAlignment="1">
      <alignment horizontal="center" vertical="center"/>
    </xf>
    <xf numFmtId="0" fontId="4" fillId="0" borderId="0" xfId="0" applyFont="1" applyAlignment="1">
      <alignment horizontal="left"/>
    </xf>
    <xf numFmtId="0" fontId="1" fillId="0" borderId="0" xfId="0" applyFont="1"/>
    <xf numFmtId="0" fontId="3" fillId="0" borderId="2" xfId="0" applyFont="1" applyBorder="1" applyAlignment="1">
      <alignment horizontal="center" vertical="center"/>
    </xf>
    <xf numFmtId="3" fontId="3" fillId="0" borderId="3" xfId="0" applyNumberFormat="1" applyFont="1" applyBorder="1" applyAlignment="1">
      <alignment horizontal="center" vertical="center"/>
    </xf>
    <xf numFmtId="3" fontId="3" fillId="0" borderId="5" xfId="0" applyNumberFormat="1" applyFont="1" applyBorder="1" applyAlignment="1">
      <alignment horizontal="center" vertical="center"/>
    </xf>
    <xf numFmtId="0" fontId="3" fillId="0" borderId="7" xfId="0" applyFont="1" applyBorder="1" applyAlignment="1">
      <alignment horizontal="center" vertical="center"/>
    </xf>
    <xf numFmtId="3" fontId="3" fillId="0" borderId="8" xfId="0" applyNumberFormat="1" applyFont="1" applyBorder="1" applyAlignment="1">
      <alignment horizontal="center" vertical="center"/>
    </xf>
    <xf numFmtId="0" fontId="1" fillId="0" borderId="12" xfId="0" applyFont="1" applyBorder="1"/>
    <xf numFmtId="0" fontId="1" fillId="0" borderId="13" xfId="0" applyFont="1" applyBorder="1"/>
    <xf numFmtId="0" fontId="1" fillId="0" borderId="14" xfId="0" applyFont="1" applyBorder="1"/>
    <xf numFmtId="0" fontId="3" fillId="0" borderId="1"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164" fontId="0" fillId="0" borderId="0" xfId="0" applyNumberFormat="1"/>
    <xf numFmtId="164" fontId="3" fillId="0" borderId="2" xfId="0" applyNumberFormat="1" applyFont="1" applyBorder="1" applyAlignment="1">
      <alignment horizontal="center" vertical="center"/>
    </xf>
    <xf numFmtId="164" fontId="3" fillId="0" borderId="0" xfId="0" applyNumberFormat="1" applyFont="1" applyAlignment="1">
      <alignment horizontal="center" vertical="center"/>
    </xf>
    <xf numFmtId="164" fontId="3" fillId="0" borderId="7" xfId="0" applyNumberFormat="1" applyFont="1" applyBorder="1" applyAlignment="1">
      <alignment horizontal="center" vertical="center"/>
    </xf>
    <xf numFmtId="0" fontId="4" fillId="0" borderId="0" xfId="0" applyNumberFormat="1" applyFont="1"/>
    <xf numFmtId="0" fontId="3" fillId="0" borderId="0" xfId="0" applyFont="1"/>
    <xf numFmtId="0" fontId="3" fillId="0" borderId="0" xfId="0" applyFont="1" applyAlignment="1">
      <alignment wrapText="1"/>
    </xf>
    <xf numFmtId="0" fontId="0" fillId="0" borderId="0" xfId="0" pivotButton="1" applyFont="1"/>
    <xf numFmtId="0" fontId="0" fillId="0" borderId="0" xfId="0" applyFont="1"/>
    <xf numFmtId="0" fontId="0" fillId="0" borderId="0" xfId="0" applyFont="1" applyAlignment="1">
      <alignment horizontal="left"/>
    </xf>
    <xf numFmtId="0" fontId="0" fillId="0" borderId="0" xfId="0" applyNumberFormat="1" applyFont="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 fillId="2" borderId="9" xfId="0" applyFont="1" applyFill="1" applyBorder="1" applyAlignment="1">
      <alignment horizontal="center" wrapText="1"/>
    </xf>
    <xf numFmtId="0" fontId="3" fillId="2" borderId="11" xfId="0" applyFont="1" applyFill="1" applyBorder="1" applyAlignment="1">
      <alignment horizontal="center" wrapText="1"/>
    </xf>
  </cellXfs>
  <cellStyles count="1">
    <cellStyle name="Normal" xfId="0" builtinId="0"/>
  </cellStyles>
  <dxfs count="260">
    <dxf>
      <font>
        <b/>
      </font>
    </dxf>
    <dxf>
      <font>
        <b/>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s>
  <tableStyles count="0" defaultTableStyle="TableStyleMedium2" defaultPivotStyle="PivotStyleLight16"/>
  <colors>
    <mruColors>
      <color rgb="FFFFFF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pivotCacheDefinition" Target="pivotCache/pivotCacheDefinition1.xml"/><Relationship Id="rId7" Type="http://schemas.microsoft.com/office/2007/relationships/slicerCache" Target="slicerCaches/slicerCache4.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calcChain" Target="calcChain.xml"/><Relationship Id="rId5" Type="http://schemas.microsoft.com/office/2007/relationships/slicerCache" Target="slicerCaches/slicerCache2.xml"/><Relationship Id="rId10" Type="http://schemas.openxmlformats.org/officeDocument/2006/relationships/sharedStrings" Target="sharedStrings.xml"/><Relationship Id="rId4" Type="http://schemas.microsoft.com/office/2007/relationships/slicerCache" Target="slicerCaches/slicerCache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306271</xdr:colOff>
      <xdr:row>10</xdr:row>
      <xdr:rowOff>31349</xdr:rowOff>
    </xdr:from>
    <xdr:to>
      <xdr:col>3</xdr:col>
      <xdr:colOff>484071</xdr:colOff>
      <xdr:row>17</xdr:row>
      <xdr:rowOff>195805</xdr:rowOff>
    </xdr:to>
    <mc:AlternateContent xmlns:mc="http://schemas.openxmlformats.org/markup-compatibility/2006">
      <mc:Choice xmlns:a14="http://schemas.microsoft.com/office/drawing/2010/main" Requires="a14">
        <xdr:graphicFrame macro="">
          <xdr:nvGraphicFramePr>
            <xdr:cNvPr id="2" name="Country 1">
              <a:extLst>
                <a:ext uri="{FF2B5EF4-FFF2-40B4-BE49-F238E27FC236}">
                  <a16:creationId xmlns:a16="http://schemas.microsoft.com/office/drawing/2014/main" id="{CE7D2258-A2D3-2898-4F5E-01F86E00CDBE}"/>
                </a:ext>
              </a:extLst>
            </xdr:cNvPr>
            <xdr:cNvGraphicFramePr/>
          </xdr:nvGraphicFramePr>
          <xdr:xfrm>
            <a:off x="0" y="0"/>
            <a:ext cx="0" cy="0"/>
          </xdr:xfrm>
          <a:graphic>
            <a:graphicData uri="http://schemas.microsoft.com/office/drawing/2010/slicer">
              <sle:slicer xmlns:sle="http://schemas.microsoft.com/office/drawing/2010/slicer" name="Country 1"/>
            </a:graphicData>
          </a:graphic>
        </xdr:graphicFrame>
      </mc:Choice>
      <mc:Fallback>
        <xdr:sp macro="" textlink="">
          <xdr:nvSpPr>
            <xdr:cNvPr id="0" name=""/>
            <xdr:cNvSpPr>
              <a:spLocks noTextEdit="1"/>
            </xdr:cNvSpPr>
          </xdr:nvSpPr>
          <xdr:spPr>
            <a:xfrm>
              <a:off x="1138827" y="2317349"/>
              <a:ext cx="1842911" cy="178723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306274</xdr:colOff>
      <xdr:row>14</xdr:row>
      <xdr:rowOff>138229</xdr:rowOff>
    </xdr:from>
    <xdr:to>
      <xdr:col>3</xdr:col>
      <xdr:colOff>484074</xdr:colOff>
      <xdr:row>20</xdr:row>
      <xdr:rowOff>184149</xdr:rowOff>
    </xdr:to>
    <mc:AlternateContent xmlns:mc="http://schemas.openxmlformats.org/markup-compatibility/2006" xmlns:a14="http://schemas.microsoft.com/office/drawing/2010/main">
      <mc:Choice Requires="a14">
        <xdr:graphicFrame macro="">
          <xdr:nvGraphicFramePr>
            <xdr:cNvPr id="3" name="DeliveryChannel 1">
              <a:extLst>
                <a:ext uri="{FF2B5EF4-FFF2-40B4-BE49-F238E27FC236}">
                  <a16:creationId xmlns:a16="http://schemas.microsoft.com/office/drawing/2014/main" id="{AA0310D4-D2BC-9B48-96F4-5161AEFC840E}"/>
                </a:ext>
              </a:extLst>
            </xdr:cNvPr>
            <xdr:cNvGraphicFramePr/>
          </xdr:nvGraphicFramePr>
          <xdr:xfrm>
            <a:off x="0" y="0"/>
            <a:ext cx="0" cy="0"/>
          </xdr:xfrm>
          <a:graphic>
            <a:graphicData uri="http://schemas.microsoft.com/office/drawing/2010/slicer">
              <sle:slicer xmlns:sle="http://schemas.microsoft.com/office/drawing/2010/slicer" name="DeliveryChannel 1"/>
            </a:graphicData>
          </a:graphic>
        </xdr:graphicFrame>
      </mc:Choice>
      <mc:Fallback xmlns="">
        <xdr:sp macro="" textlink="">
          <xdr:nvSpPr>
            <xdr:cNvPr id="0" name=""/>
            <xdr:cNvSpPr>
              <a:spLocks noTextEdit="1"/>
            </xdr:cNvSpPr>
          </xdr:nvSpPr>
          <xdr:spPr>
            <a:xfrm>
              <a:off x="1134535" y="3690548"/>
              <a:ext cx="1834322" cy="126070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302040</xdr:colOff>
      <xdr:row>20</xdr:row>
      <xdr:rowOff>198966</xdr:rowOff>
    </xdr:from>
    <xdr:to>
      <xdr:col>3</xdr:col>
      <xdr:colOff>479840</xdr:colOff>
      <xdr:row>31</xdr:row>
      <xdr:rowOff>155575</xdr:rowOff>
    </xdr:to>
    <mc:AlternateContent xmlns:mc="http://schemas.openxmlformats.org/markup-compatibility/2006" xmlns:a14="http://schemas.microsoft.com/office/drawing/2010/main">
      <mc:Choice Requires="a14">
        <xdr:graphicFrame macro="">
          <xdr:nvGraphicFramePr>
            <xdr:cNvPr id="4" name="DeliveryService 1">
              <a:extLst>
                <a:ext uri="{FF2B5EF4-FFF2-40B4-BE49-F238E27FC236}">
                  <a16:creationId xmlns:a16="http://schemas.microsoft.com/office/drawing/2014/main" id="{6BAA0394-07CF-EF9A-ACCE-279A6B28DA9C}"/>
                </a:ext>
              </a:extLst>
            </xdr:cNvPr>
            <xdr:cNvGraphicFramePr/>
          </xdr:nvGraphicFramePr>
          <xdr:xfrm>
            <a:off x="0" y="0"/>
            <a:ext cx="0" cy="0"/>
          </xdr:xfrm>
          <a:graphic>
            <a:graphicData uri="http://schemas.microsoft.com/office/drawing/2010/slicer">
              <sle:slicer xmlns:sle="http://schemas.microsoft.com/office/drawing/2010/slicer" name="DeliveryService 1"/>
            </a:graphicData>
          </a:graphic>
        </xdr:graphicFrame>
      </mc:Choice>
      <mc:Fallback xmlns="">
        <xdr:sp macro="" textlink="">
          <xdr:nvSpPr>
            <xdr:cNvPr id="0" name=""/>
            <xdr:cNvSpPr>
              <a:spLocks noTextEdit="1"/>
            </xdr:cNvSpPr>
          </xdr:nvSpPr>
          <xdr:spPr>
            <a:xfrm>
              <a:off x="1130301" y="4966067"/>
              <a:ext cx="1834322" cy="21837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557846</xdr:colOff>
      <xdr:row>0</xdr:row>
      <xdr:rowOff>193899</xdr:rowOff>
    </xdr:from>
    <xdr:to>
      <xdr:col>1</xdr:col>
      <xdr:colOff>134513</xdr:colOff>
      <xdr:row>2</xdr:row>
      <xdr:rowOff>160033</xdr:rowOff>
    </xdr:to>
    <xdr:sp macro="" textlink="">
      <xdr:nvSpPr>
        <xdr:cNvPr id="5" name="Oval 4">
          <a:extLst>
            <a:ext uri="{FF2B5EF4-FFF2-40B4-BE49-F238E27FC236}">
              <a16:creationId xmlns:a16="http://schemas.microsoft.com/office/drawing/2014/main" id="{AB5D8572-0900-E4F3-F902-607BC21FFEC1}"/>
            </a:ext>
          </a:extLst>
        </xdr:cNvPr>
        <xdr:cNvSpPr/>
      </xdr:nvSpPr>
      <xdr:spPr>
        <a:xfrm>
          <a:off x="557846" y="193899"/>
          <a:ext cx="399484" cy="359655"/>
        </a:xfrm>
        <a:prstGeom prst="ellipse">
          <a:avLst/>
        </a:prstGeom>
        <a:solidFill>
          <a:srgbClr val="FFFF00"/>
        </a:solidFill>
        <a:ln>
          <a:solidFill>
            <a:schemeClr val="tx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ru-RU" sz="2400" b="1">
              <a:solidFill>
                <a:schemeClr val="tx1"/>
              </a:solidFill>
            </a:rPr>
            <a:t>1</a:t>
          </a:r>
          <a:endParaRPr lang="en-US" sz="2400" b="1">
            <a:solidFill>
              <a:schemeClr val="tx1"/>
            </a:solidFill>
          </a:endParaRPr>
        </a:p>
      </xdr:txBody>
    </xdr:sp>
    <xdr:clientData/>
  </xdr:twoCellAnchor>
  <xdr:twoCellAnchor>
    <xdr:from>
      <xdr:col>21</xdr:col>
      <xdr:colOff>609598</xdr:colOff>
      <xdr:row>0</xdr:row>
      <xdr:rowOff>186267</xdr:rowOff>
    </xdr:from>
    <xdr:to>
      <xdr:col>22</xdr:col>
      <xdr:colOff>118531</xdr:colOff>
      <xdr:row>2</xdr:row>
      <xdr:rowOff>152401</xdr:rowOff>
    </xdr:to>
    <xdr:sp macro="" textlink="">
      <xdr:nvSpPr>
        <xdr:cNvPr id="6" name="Oval 5">
          <a:extLst>
            <a:ext uri="{FF2B5EF4-FFF2-40B4-BE49-F238E27FC236}">
              <a16:creationId xmlns:a16="http://schemas.microsoft.com/office/drawing/2014/main" id="{A5AFAB19-1D1B-794F-BFF4-7CC2B831911E}"/>
            </a:ext>
          </a:extLst>
        </xdr:cNvPr>
        <xdr:cNvSpPr/>
      </xdr:nvSpPr>
      <xdr:spPr>
        <a:xfrm>
          <a:off x="11853331" y="186267"/>
          <a:ext cx="406400" cy="372534"/>
        </a:xfrm>
        <a:prstGeom prst="ellipse">
          <a:avLst/>
        </a:prstGeom>
        <a:solidFill>
          <a:srgbClr val="FFFF00"/>
        </a:solidFill>
        <a:ln>
          <a:solidFill>
            <a:schemeClr val="tx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ru-RU" sz="2400" b="1">
              <a:solidFill>
                <a:schemeClr val="tx1"/>
              </a:solidFill>
            </a:rPr>
            <a:t>2</a:t>
          </a:r>
          <a:endParaRPr lang="en-US" sz="2400" b="1">
            <a:solidFill>
              <a:schemeClr val="tx1"/>
            </a:solidFill>
          </a:endParaRPr>
        </a:p>
      </xdr:txBody>
    </xdr:sp>
    <xdr:clientData/>
  </xdr:twoCellAnchor>
  <xdr:twoCellAnchor editAs="oneCell">
    <xdr:from>
      <xdr:col>1</xdr:col>
      <xdr:colOff>313681</xdr:colOff>
      <xdr:row>31</xdr:row>
      <xdr:rowOff>164409</xdr:rowOff>
    </xdr:from>
    <xdr:to>
      <xdr:col>3</xdr:col>
      <xdr:colOff>491481</xdr:colOff>
      <xdr:row>36</xdr:row>
      <xdr:rowOff>98473</xdr:rowOff>
    </xdr:to>
    <mc:AlternateContent xmlns:mc="http://schemas.openxmlformats.org/markup-compatibility/2006" xmlns:a14="http://schemas.microsoft.com/office/drawing/2010/main">
      <mc:Choice Requires="a14">
        <xdr:graphicFrame macro="">
          <xdr:nvGraphicFramePr>
            <xdr:cNvPr id="7" name="Size">
              <a:extLst>
                <a:ext uri="{FF2B5EF4-FFF2-40B4-BE49-F238E27FC236}">
                  <a16:creationId xmlns:a16="http://schemas.microsoft.com/office/drawing/2014/main" id="{D99A1A24-9FAE-EAF4-BEA8-BDF290ABA0FD}"/>
                </a:ext>
              </a:extLst>
            </xdr:cNvPr>
            <xdr:cNvGraphicFramePr/>
          </xdr:nvGraphicFramePr>
          <xdr:xfrm>
            <a:off x="0" y="0"/>
            <a:ext cx="0" cy="0"/>
          </xdr:xfrm>
          <a:graphic>
            <a:graphicData uri="http://schemas.microsoft.com/office/drawing/2010/slicer">
              <sle:slicer xmlns:sle="http://schemas.microsoft.com/office/drawing/2010/slicer" name="Size"/>
            </a:graphicData>
          </a:graphic>
        </xdr:graphicFrame>
      </mc:Choice>
      <mc:Fallback xmlns="">
        <xdr:sp macro="" textlink="">
          <xdr:nvSpPr>
            <xdr:cNvPr id="0" name=""/>
            <xdr:cNvSpPr>
              <a:spLocks noTextEdit="1"/>
            </xdr:cNvSpPr>
          </xdr:nvSpPr>
          <xdr:spPr>
            <a:xfrm>
              <a:off x="1141942" y="7158612"/>
              <a:ext cx="1834322" cy="94638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izaveta Kovshina" refreshedDate="45993.774810185183" createdVersion="8" refreshedVersion="8" minRefreshableVersion="3" recordCount="27" xr:uid="{3BC1FC9E-EFB3-154C-9DB5-47886EF92863}">
  <cacheSource type="worksheet">
    <worksheetSource ref="A1:K28" sheet="Sheet1"/>
  </cacheSource>
  <cacheFields count="11">
    <cacheField name="Merged" numFmtId="0">
      <sharedItems count="29">
        <s v="China Land+Air (Express Other) ATC"/>
        <s v="China Land+Air (Express Other) UNI"/>
        <s v="China Land+Air (Express Other) GUOO"/>
        <s v="China Land+Air (Express Other) CEL"/>
        <s v="China Land+Air (Express Other) URALS"/>
        <s v="China Land (Economy Other) ATC"/>
        <s v="China Land (Economy Other) UNI"/>
        <s v="China Land (Economy Other) GUOO"/>
        <s v="China Land (Economy Other) URALS"/>
        <s v="China Land (Economy Other) CEL"/>
        <s v="China Air (Super Express Other) GUOO"/>
        <s v="China Air (Super Express Other) URALS"/>
        <s v="China Air (Super Express Other) UNI"/>
        <s v="Hong Kong Air (Super Express Other) UNI"/>
        <s v="Hong Kong Air (Super Express Other) GBS"/>
        <s v="Hong Kong Air (Super Express Other) URALS"/>
        <s v="UAE Air (Super Express Other) GBS"/>
        <s v="China Land (Economy Extra Small) ATC"/>
        <s v="China Land (Economy Extra Small) CEL"/>
        <s v="China Land (Economy Extra Small) GUOO"/>
        <s v="China Land (Economy Extra Small) URALS"/>
        <s v="China Land+Air (Express Extra Small) CEL"/>
        <s v="China Land+Air (Express Extra Small) GUOO"/>
        <s v="China Land+Air (Express Extra Small) URALS"/>
        <s v="China Land+Air (Express Extra Small) UNI"/>
        <s v="China Air (Super Express Extra Small) GUOO"/>
        <s v="China Air (Super Express Extra Small) URALS"/>
        <s v="Turkey Air (Super Express Other) UNI" u="1"/>
        <s v="Poland Land (Economy Other) GBS" u="1"/>
      </sharedItems>
    </cacheField>
    <cacheField name="Country" numFmtId="0">
      <sharedItems count="5">
        <s v="China"/>
        <s v="Hong Kong"/>
        <s v="UAE"/>
        <s v="Turkey" u="1"/>
        <s v="Poland" u="1"/>
      </sharedItems>
    </cacheField>
    <cacheField name="DeliveryChannel" numFmtId="0">
      <sharedItems count="3">
        <s v="Land+Air"/>
        <s v="Land"/>
        <s v="Air"/>
      </sharedItems>
    </cacheField>
    <cacheField name="Speed" numFmtId="0">
      <sharedItems count="3">
        <s v="Express"/>
        <s v="Economy"/>
        <s v="Super Express"/>
      </sharedItems>
    </cacheField>
    <cacheField name="Size" numFmtId="0">
      <sharedItems count="2">
        <s v="Other"/>
        <s v="Extra Small"/>
      </sharedItems>
    </cacheField>
    <cacheField name="DeliveryService" numFmtId="0">
      <sharedItems count="6">
        <s v="ATC"/>
        <s v="UNI"/>
        <s v="GUOO"/>
        <s v="CEL"/>
        <s v="URALS"/>
        <s v="GBS"/>
      </sharedItems>
    </cacheField>
    <cacheField name="Battery" numFmtId="0">
      <sharedItems/>
    </cacheField>
    <cacheField name="1kgPrice" numFmtId="0">
      <sharedItems containsSemiMixedTypes="0" containsString="0" containsNumber="1" minValue="0.20499999999999999" maxValue="1762"/>
    </cacheField>
    <cacheField name="1pcsPrice" numFmtId="0">
      <sharedItems containsSemiMixedTypes="0" containsString="0" containsNumber="1" containsInteger="1" minValue="76" maxValue="579"/>
    </cacheField>
    <cacheField name="Weight" numFmtId="0">
      <sharedItems/>
    </cacheField>
    <cacheField name="WeightStep" numFmtId="0">
      <sharedItems containsSemiMixedTypes="0" containsString="0" containsNumber="1" containsInteger="1" minValue="1" maxValue="100"/>
    </cacheField>
  </cacheFields>
  <extLst>
    <ext xmlns:x14="http://schemas.microsoft.com/office/spreadsheetml/2009/9/main" uri="{725AE2AE-9491-48be-B2B4-4EB974FC3084}">
      <x14:pivotCacheDefinition pivotCacheId="21858806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
  <r>
    <x v="0"/>
    <x v="0"/>
    <x v="0"/>
    <x v="0"/>
    <x v="0"/>
    <x v="0"/>
    <s v="Yes"/>
    <n v="774"/>
    <n v="194"/>
    <s v="Physical"/>
    <n v="100"/>
  </r>
  <r>
    <x v="1"/>
    <x v="0"/>
    <x v="0"/>
    <x v="0"/>
    <x v="0"/>
    <x v="1"/>
    <s v="Yes"/>
    <n v="611"/>
    <n v="189"/>
    <s v="Physical"/>
    <n v="1"/>
  </r>
  <r>
    <x v="2"/>
    <x v="0"/>
    <x v="0"/>
    <x v="0"/>
    <x v="0"/>
    <x v="2"/>
    <s v="Yes"/>
    <n v="698"/>
    <n v="180"/>
    <s v="Physical"/>
    <n v="1"/>
  </r>
  <r>
    <x v="3"/>
    <x v="0"/>
    <x v="0"/>
    <x v="0"/>
    <x v="0"/>
    <x v="3"/>
    <s v="Yes"/>
    <n v="703"/>
    <n v="158"/>
    <s v="Physical"/>
    <n v="1"/>
  </r>
  <r>
    <x v="4"/>
    <x v="0"/>
    <x v="0"/>
    <x v="0"/>
    <x v="0"/>
    <x v="4"/>
    <s v="Yes"/>
    <n v="926"/>
    <n v="194"/>
    <s v="Physical"/>
    <n v="1"/>
  </r>
  <r>
    <x v="5"/>
    <x v="0"/>
    <x v="1"/>
    <x v="1"/>
    <x v="0"/>
    <x v="0"/>
    <s v="Yes"/>
    <n v="498"/>
    <n v="194"/>
    <s v="Physical"/>
    <n v="100"/>
  </r>
  <r>
    <x v="6"/>
    <x v="0"/>
    <x v="1"/>
    <x v="1"/>
    <x v="0"/>
    <x v="1"/>
    <s v="Yes"/>
    <n v="409"/>
    <n v="189"/>
    <s v="Physical"/>
    <n v="1"/>
  </r>
  <r>
    <x v="7"/>
    <x v="0"/>
    <x v="1"/>
    <x v="1"/>
    <x v="0"/>
    <x v="2"/>
    <s v="Yes"/>
    <n v="426"/>
    <n v="194"/>
    <s v="Physical"/>
    <n v="1"/>
  </r>
  <r>
    <x v="8"/>
    <x v="0"/>
    <x v="1"/>
    <x v="1"/>
    <x v="0"/>
    <x v="4"/>
    <s v="Yes"/>
    <n v="499"/>
    <n v="194"/>
    <s v="Physical"/>
    <n v="1"/>
  </r>
  <r>
    <x v="9"/>
    <x v="0"/>
    <x v="1"/>
    <x v="1"/>
    <x v="0"/>
    <x v="3"/>
    <s v="Yes"/>
    <n v="457"/>
    <n v="158"/>
    <s v="Physical"/>
    <n v="1"/>
  </r>
  <r>
    <x v="10"/>
    <x v="0"/>
    <x v="2"/>
    <x v="2"/>
    <x v="0"/>
    <x v="2"/>
    <s v="No"/>
    <n v="1073"/>
    <n v="194"/>
    <s v="Physical"/>
    <n v="1"/>
  </r>
  <r>
    <x v="11"/>
    <x v="0"/>
    <x v="2"/>
    <x v="2"/>
    <x v="0"/>
    <x v="4"/>
    <s v="No"/>
    <n v="1349"/>
    <n v="194"/>
    <s v="Physical"/>
    <n v="1"/>
  </r>
  <r>
    <x v="12"/>
    <x v="0"/>
    <x v="2"/>
    <x v="2"/>
    <x v="0"/>
    <x v="1"/>
    <s v="No"/>
    <n v="813"/>
    <n v="189"/>
    <s v="Physical"/>
    <n v="1"/>
  </r>
  <r>
    <x v="13"/>
    <x v="1"/>
    <x v="2"/>
    <x v="2"/>
    <x v="0"/>
    <x v="1"/>
    <s v="Yes"/>
    <n v="1572"/>
    <n v="158"/>
    <s v="Volumetric"/>
    <n v="100"/>
  </r>
  <r>
    <x v="14"/>
    <x v="1"/>
    <x v="2"/>
    <x v="2"/>
    <x v="0"/>
    <x v="5"/>
    <s v="Yes"/>
    <n v="1315"/>
    <n v="194"/>
    <s v="Physical"/>
    <n v="100"/>
  </r>
  <r>
    <x v="15"/>
    <x v="1"/>
    <x v="2"/>
    <x v="2"/>
    <x v="0"/>
    <x v="4"/>
    <s v="Yes"/>
    <n v="1762"/>
    <n v="194"/>
    <s v="Volumetric"/>
    <n v="100"/>
  </r>
  <r>
    <x v="16"/>
    <x v="2"/>
    <x v="2"/>
    <x v="2"/>
    <x v="0"/>
    <x v="5"/>
    <s v="No"/>
    <n v="1381"/>
    <n v="579"/>
    <s v="Physical / Volumetric"/>
    <n v="100"/>
  </r>
  <r>
    <x v="17"/>
    <x v="0"/>
    <x v="1"/>
    <x v="1"/>
    <x v="1"/>
    <x v="0"/>
    <s v="Yes"/>
    <n v="0.21"/>
    <n v="89"/>
    <s v="Physical"/>
    <n v="1"/>
  </r>
  <r>
    <x v="18"/>
    <x v="0"/>
    <x v="1"/>
    <x v="1"/>
    <x v="1"/>
    <x v="3"/>
    <s v="Yes"/>
    <n v="0.28000000000000003"/>
    <n v="76"/>
    <s v="Physical"/>
    <n v="1"/>
  </r>
  <r>
    <x v="19"/>
    <x v="0"/>
    <x v="1"/>
    <x v="1"/>
    <x v="1"/>
    <x v="2"/>
    <s v="Yes"/>
    <n v="0.20499999999999999"/>
    <n v="96"/>
    <s v="Physical"/>
    <n v="1"/>
  </r>
  <r>
    <x v="20"/>
    <x v="0"/>
    <x v="1"/>
    <x v="1"/>
    <x v="1"/>
    <x v="4"/>
    <s v="Yes"/>
    <n v="0.27800000000000002"/>
    <n v="78"/>
    <s v="Physical"/>
    <n v="1"/>
  </r>
  <r>
    <x v="21"/>
    <x v="0"/>
    <x v="0"/>
    <x v="0"/>
    <x v="1"/>
    <x v="3"/>
    <s v="Yes"/>
    <n v="0.53800000000000003"/>
    <n v="76"/>
    <s v="Physical"/>
    <n v="1"/>
  </r>
  <r>
    <x v="22"/>
    <x v="0"/>
    <x v="0"/>
    <x v="0"/>
    <x v="1"/>
    <x v="2"/>
    <s v="Yes"/>
    <n v="0.42199999999999999"/>
    <n v="78"/>
    <s v="Physical"/>
    <n v="1"/>
  </r>
  <r>
    <x v="23"/>
    <x v="0"/>
    <x v="0"/>
    <x v="0"/>
    <x v="1"/>
    <x v="4"/>
    <s v="Yes"/>
    <n v="0.39"/>
    <n v="78"/>
    <s v="Physical"/>
    <n v="1"/>
  </r>
  <r>
    <x v="24"/>
    <x v="0"/>
    <x v="0"/>
    <x v="0"/>
    <x v="1"/>
    <x v="1"/>
    <s v="Yes"/>
    <n v="0.29899999999999999"/>
    <n v="80"/>
    <s v="Physical"/>
    <n v="1"/>
  </r>
  <r>
    <x v="25"/>
    <x v="0"/>
    <x v="2"/>
    <x v="2"/>
    <x v="1"/>
    <x v="2"/>
    <s v="No"/>
    <n v="0.52"/>
    <n v="96"/>
    <s v="Physical"/>
    <n v="1"/>
  </r>
  <r>
    <x v="26"/>
    <x v="0"/>
    <x v="2"/>
    <x v="2"/>
    <x v="1"/>
    <x v="4"/>
    <s v="No"/>
    <n v="0.75"/>
    <n v="78"/>
    <s v="Physical"/>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76F6787-7C57-274F-91EF-B9E73DD0CC83}" name="PivotTable3" cacheId="13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0:I39" firstHeaderRow="1" firstDataRow="2" firstDataCol="1"/>
  <pivotFields count="11">
    <pivotField axis="axisRow" showAll="0">
      <items count="30">
        <item x="0"/>
        <item x="1"/>
        <item x="2"/>
        <item x="3"/>
        <item x="4"/>
        <item x="5"/>
        <item x="6"/>
        <item x="7"/>
        <item x="8"/>
        <item x="9"/>
        <item x="10"/>
        <item x="11"/>
        <item x="12"/>
        <item x="13"/>
        <item x="14"/>
        <item x="15"/>
        <item m="1" x="27"/>
        <item m="1" x="28"/>
        <item x="16"/>
        <item x="17"/>
        <item x="18"/>
        <item x="19"/>
        <item x="20"/>
        <item x="21"/>
        <item x="22"/>
        <item x="23"/>
        <item x="25"/>
        <item x="26"/>
        <item x="24"/>
        <item t="default"/>
      </items>
    </pivotField>
    <pivotField showAll="0">
      <items count="6">
        <item x="0"/>
        <item x="1"/>
        <item m="1" x="4"/>
        <item m="1" x="3"/>
        <item x="2"/>
        <item t="default"/>
      </items>
    </pivotField>
    <pivotField showAll="0">
      <items count="4">
        <item x="2"/>
        <item x="1"/>
        <item x="0"/>
        <item t="default"/>
      </items>
    </pivotField>
    <pivotField axis="axisCol" showAll="0">
      <items count="4">
        <item x="1"/>
        <item x="0"/>
        <item x="2"/>
        <item t="default"/>
      </items>
    </pivotField>
    <pivotField showAll="0">
      <items count="3">
        <item x="1"/>
        <item x="0"/>
        <item t="default"/>
      </items>
    </pivotField>
    <pivotField showAll="0">
      <items count="7">
        <item x="0"/>
        <item x="3"/>
        <item x="5"/>
        <item x="2"/>
        <item x="1"/>
        <item x="4"/>
        <item t="default"/>
      </items>
    </pivotField>
    <pivotField showAll="0"/>
    <pivotField showAll="0"/>
    <pivotField showAll="0"/>
    <pivotField showAll="0"/>
    <pivotField dataField="1" showAll="0"/>
  </pivotFields>
  <rowFields count="1">
    <field x="0"/>
  </rowFields>
  <rowItems count="28">
    <i>
      <x/>
    </i>
    <i>
      <x v="1"/>
    </i>
    <i>
      <x v="2"/>
    </i>
    <i>
      <x v="3"/>
    </i>
    <i>
      <x v="4"/>
    </i>
    <i>
      <x v="5"/>
    </i>
    <i>
      <x v="6"/>
    </i>
    <i>
      <x v="7"/>
    </i>
    <i>
      <x v="8"/>
    </i>
    <i>
      <x v="9"/>
    </i>
    <i>
      <x v="10"/>
    </i>
    <i>
      <x v="11"/>
    </i>
    <i>
      <x v="12"/>
    </i>
    <i>
      <x v="13"/>
    </i>
    <i>
      <x v="14"/>
    </i>
    <i>
      <x v="15"/>
    </i>
    <i>
      <x v="18"/>
    </i>
    <i>
      <x v="19"/>
    </i>
    <i>
      <x v="20"/>
    </i>
    <i>
      <x v="21"/>
    </i>
    <i>
      <x v="22"/>
    </i>
    <i>
      <x v="23"/>
    </i>
    <i>
      <x v="24"/>
    </i>
    <i>
      <x v="25"/>
    </i>
    <i>
      <x v="26"/>
    </i>
    <i>
      <x v="27"/>
    </i>
    <i>
      <x v="28"/>
    </i>
    <i t="grand">
      <x/>
    </i>
  </rowItems>
  <colFields count="1">
    <field x="3"/>
  </colFields>
  <colItems count="4">
    <i>
      <x/>
    </i>
    <i>
      <x v="1"/>
    </i>
    <i>
      <x v="2"/>
    </i>
    <i t="grand">
      <x/>
    </i>
  </colItems>
  <dataFields count="1">
    <dataField name="Count of WeightStep" fld="10" subtotal="count" baseField="0" baseItem="0"/>
  </dataFields>
  <formats count="12">
    <format dxfId="259">
      <pivotArea grandRow="1" outline="0" collapsedLevelsAreSubtotals="1" fieldPosition="0"/>
    </format>
    <format dxfId="258">
      <pivotArea dataOnly="0" labelOnly="1" grandRow="1" outline="0" fieldPosition="0"/>
    </format>
    <format dxfId="257">
      <pivotArea type="all" dataOnly="0" outline="0" fieldPosition="0"/>
    </format>
    <format dxfId="256">
      <pivotArea outline="0" collapsedLevelsAreSubtotals="1" fieldPosition="0"/>
    </format>
    <format dxfId="255">
      <pivotArea type="origin" dataOnly="0" labelOnly="1" outline="0" fieldPosition="0"/>
    </format>
    <format dxfId="254">
      <pivotArea field="3" type="button" dataOnly="0" labelOnly="1" outline="0" axis="axisCol" fieldPosition="0"/>
    </format>
    <format dxfId="253">
      <pivotArea type="topRight" dataOnly="0" labelOnly="1" outline="0" fieldPosition="0"/>
    </format>
    <format dxfId="252">
      <pivotArea field="0" type="button" dataOnly="0" labelOnly="1" outline="0" axis="axisRow" fieldPosition="0"/>
    </format>
    <format dxfId="251">
      <pivotArea dataOnly="0" labelOnly="1" fieldPosition="0">
        <references count="1">
          <reference field="0" count="1">
            <x v="18"/>
          </reference>
        </references>
      </pivotArea>
    </format>
    <format dxfId="250">
      <pivotArea dataOnly="0" labelOnly="1" grandRow="1" outline="0" fieldPosition="0"/>
    </format>
    <format dxfId="249">
      <pivotArea dataOnly="0" labelOnly="1" fieldPosition="0">
        <references count="1">
          <reference field="3" count="1">
            <x v="2"/>
          </reference>
        </references>
      </pivotArea>
    </format>
    <format dxfId="248">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1" xr10:uid="{77F6621D-00DB-CF43-A127-5E4282DE4DD3}" sourceName="Country">
  <pivotTables>
    <pivotTable tabId="3" name="PivotTable3"/>
  </pivotTables>
  <data>
    <tabular pivotCacheId="218588066">
      <items count="5">
        <i x="0" s="1"/>
        <i x="1" s="1"/>
        <i x="2" s="1"/>
        <i x="4" s="1" nd="1"/>
        <i x="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liveryChannel1" xr10:uid="{79FF7C1F-6A3A-3548-9E0A-658212ACF220}" sourceName="DeliveryChannel">
  <pivotTables>
    <pivotTable tabId="3" name="PivotTable3"/>
  </pivotTables>
  <data>
    <tabular pivotCacheId="218588066">
      <items count="3">
        <i x="2" s="1"/>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liveryService1" xr10:uid="{EE65F19A-E58B-D847-A68A-F797127B0274}" sourceName="DeliveryService">
  <pivotTables>
    <pivotTable tabId="3" name="PivotTable3"/>
  </pivotTables>
  <data>
    <tabular pivotCacheId="218588066">
      <items count="6">
        <i x="0" s="1"/>
        <i x="3" s="1"/>
        <i x="5" s="1"/>
        <i x="2" s="1"/>
        <i x="1" s="1"/>
        <i x="4"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ze" xr10:uid="{35226B30-542C-124E-8D86-6C391F27C4F3}" sourceName="Size">
  <pivotTables>
    <pivotTable tabId="3" name="PivotTable3"/>
  </pivotTables>
  <data>
    <tabular pivotCacheId="218588066">
      <items count="2">
        <i x="1"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1" xr10:uid="{BA61937B-A526-D646-84F1-4CD450732A5D}" cache="Slicer_Country1" caption="Country" style="SlicerStyleLight3" rowHeight="251883"/>
  <slicer name="DeliveryChannel 1" xr10:uid="{F1DB7929-7455-A54E-BBDE-29D73EA2A390}" cache="Slicer_DeliveryChannel1" caption="DeliveryChannel" style="SlicerStyleLight3" rowHeight="251883"/>
  <slicer name="DeliveryService 1" xr10:uid="{95AB25DB-DEB9-0B47-BBA9-6A65DEA2EB08}" cache="Slicer_DeliveryService1" caption="DeliveryService" style="SlicerStyleLight3" rowHeight="251883"/>
  <slicer name="Size" xr10:uid="{BF5C09B5-DDC7-E24F-A024-57D94639763D}" cache="Slicer_Size" caption="Size" style="SlicerStyleLight3" rowHeight="251883"/>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CF47D-415D-4040-9AEF-1BF4F761BBF7}">
  <dimension ref="B3:X39"/>
  <sheetViews>
    <sheetView tabSelected="1" topLeftCell="B6" zoomScale="90" zoomScaleNormal="91" workbookViewId="0">
      <selection activeCell="N9" sqref="N9"/>
    </sheetView>
  </sheetViews>
  <sheetFormatPr baseColWidth="10" defaultRowHeight="16" x14ac:dyDescent="0.2"/>
  <cols>
    <col min="1" max="3" width="10.83203125" style="29"/>
    <col min="4" max="4" width="16.83203125" style="29" customWidth="1"/>
    <col min="5" max="5" width="37" style="29" hidden="1" customWidth="1"/>
    <col min="6" max="6" width="16.33203125" style="29" hidden="1" customWidth="1"/>
    <col min="7" max="7" width="7.6640625" style="29" hidden="1" customWidth="1"/>
    <col min="8" max="8" width="12.6640625" style="29" hidden="1" customWidth="1"/>
    <col min="9" max="9" width="10.5" style="29" hidden="1" customWidth="1"/>
    <col min="10" max="10" width="11.1640625" style="29" hidden="1" customWidth="1"/>
    <col min="11" max="11" width="10.83203125" style="29" hidden="1" customWidth="1"/>
    <col min="12" max="12" width="39.6640625" style="29" hidden="1" customWidth="1"/>
    <col min="13" max="13" width="10.83203125" style="29" customWidth="1"/>
    <col min="14" max="14" width="12.5" style="29" customWidth="1"/>
    <col min="15" max="15" width="15.5" style="29" customWidth="1"/>
    <col min="16" max="16" width="25.6640625" style="29" customWidth="1"/>
    <col min="17" max="17" width="10.6640625" style="29" customWidth="1"/>
    <col min="18" max="18" width="21.83203125" style="29" customWidth="1"/>
    <col min="19" max="19" width="24.83203125" style="29" customWidth="1"/>
    <col min="20" max="20" width="13" style="29" customWidth="1"/>
    <col min="21" max="21" width="19.5" style="29" customWidth="1"/>
    <col min="22" max="22" width="11.6640625" style="29" customWidth="1"/>
    <col min="23" max="23" width="23.5" style="29" customWidth="1"/>
    <col min="24" max="16384" width="10.83203125" style="29"/>
  </cols>
  <sheetData>
    <row r="3" spans="2:24" ht="16" customHeight="1" x14ac:dyDescent="0.2">
      <c r="B3" s="35" t="s">
        <v>37</v>
      </c>
      <c r="C3" s="36"/>
      <c r="D3" s="37"/>
      <c r="V3" s="4"/>
      <c r="W3" s="44" t="s">
        <v>38</v>
      </c>
      <c r="X3" s="4"/>
    </row>
    <row r="4" spans="2:24" ht="16" customHeight="1" x14ac:dyDescent="0.2">
      <c r="B4" s="38"/>
      <c r="C4" s="39"/>
      <c r="D4" s="40"/>
      <c r="V4" s="4"/>
      <c r="W4" s="45"/>
      <c r="X4" s="4"/>
    </row>
    <row r="5" spans="2:24" ht="16" customHeight="1" x14ac:dyDescent="0.2">
      <c r="B5" s="41"/>
      <c r="C5" s="42"/>
      <c r="D5" s="43"/>
      <c r="V5" s="4"/>
      <c r="W5" s="46"/>
      <c r="X5" s="4"/>
    </row>
    <row r="6" spans="2:24" ht="15" customHeight="1" x14ac:dyDescent="0.2">
      <c r="R6" s="30"/>
    </row>
    <row r="7" spans="2:24" ht="24" customHeight="1" x14ac:dyDescent="0.2">
      <c r="P7" s="47" t="s">
        <v>75</v>
      </c>
      <c r="R7" s="47" t="s">
        <v>76</v>
      </c>
      <c r="W7" s="5" t="s">
        <v>39</v>
      </c>
    </row>
    <row r="8" spans="2:24" ht="23" customHeight="1" x14ac:dyDescent="0.2">
      <c r="P8" s="48"/>
      <c r="R8" s="48"/>
      <c r="W8" s="6">
        <v>0.36499999999999999</v>
      </c>
    </row>
    <row r="9" spans="2:24" ht="23" customHeight="1" x14ac:dyDescent="0.2"/>
    <row r="10" spans="2:24" x14ac:dyDescent="0.2">
      <c r="E10" s="31" t="s">
        <v>32</v>
      </c>
      <c r="F10" s="31" t="s">
        <v>31</v>
      </c>
      <c r="G10" s="32"/>
      <c r="H10" s="32"/>
      <c r="I10" s="32"/>
    </row>
    <row r="11" spans="2:24" ht="34" x14ac:dyDescent="0.2">
      <c r="E11" s="31" t="s">
        <v>29</v>
      </c>
      <c r="F11" s="32" t="s">
        <v>22</v>
      </c>
      <c r="G11" s="32" t="s">
        <v>12</v>
      </c>
      <c r="H11" s="32" t="s">
        <v>17</v>
      </c>
      <c r="I11" s="32" t="s">
        <v>30</v>
      </c>
      <c r="L11" s="14" t="s">
        <v>0</v>
      </c>
      <c r="M11" s="1" t="s">
        <v>1</v>
      </c>
      <c r="N11" s="2" t="s">
        <v>41</v>
      </c>
      <c r="O11" s="2" t="s">
        <v>3</v>
      </c>
      <c r="P11" s="2" t="s">
        <v>44</v>
      </c>
      <c r="Q11" s="2" t="s">
        <v>42</v>
      </c>
      <c r="R11" s="2" t="s">
        <v>33</v>
      </c>
      <c r="S11" s="2" t="s">
        <v>74</v>
      </c>
      <c r="T11" s="2" t="s">
        <v>34</v>
      </c>
      <c r="U11" s="2" t="s">
        <v>35</v>
      </c>
      <c r="V11" s="2" t="s">
        <v>40</v>
      </c>
      <c r="W11" s="3" t="s">
        <v>36</v>
      </c>
    </row>
    <row r="12" spans="2:24" s="8" customFormat="1" x14ac:dyDescent="0.2">
      <c r="E12" s="33" t="s">
        <v>47</v>
      </c>
      <c r="F12" s="34"/>
      <c r="G12" s="34">
        <v>1</v>
      </c>
      <c r="H12" s="34"/>
      <c r="I12" s="34">
        <v>1</v>
      </c>
      <c r="K12" s="8" t="str">
        <f>IF(L12=$E$12,"Yes",IF(L12=$E$13,"Yes",IF(L12=$E$14,"Yes",IF(L12=$E$15,"Yes",IF(L12=$E$16,"Yes",IF(L12=$E$17,"Yes",IF(L12=$E$18,"Yes",IF(L12=$E$19,"Yes",IF(L12=$E$20,"Yes",IF(L12=$E$21,"Yes",IF(L12=$E$22,"Yes",IF(L12=$E$23,"Yes",IF(L12=$E$24,"Yes",IF(L12=$E$25,"Yes",IF(L12=$E$26,"Yes",IF(L12=$E$27,"Yes",IF(L12=$E$28,"Yes",IF(L12=$E$29,"Yes",IF(L12=$E$30,"Yes",IF(L12=$E$31,"Yes",IF(L12=$E$32,"Yes",IF(L12=$E$33,"Yes",IF(L12=$E$34,"Yes",IF(L12=$E$35,"Yes",IF(L12=$E$36,"Yes",IF(L12=$E$37,"Yes",IF(L12=$E$38,"Yes",IF(L12=$E$39,"Yes",IF(L12=$E$40,"Yes","No")))))))))))))))))))))))))))))</f>
        <v>Yes</v>
      </c>
      <c r="L12" s="14" t="s">
        <v>47</v>
      </c>
      <c r="M12" s="17" t="s">
        <v>10</v>
      </c>
      <c r="N12" s="18" t="s">
        <v>11</v>
      </c>
      <c r="O12" s="18" t="s">
        <v>12</v>
      </c>
      <c r="P12" s="9" t="s">
        <v>46</v>
      </c>
      <c r="Q12" s="18" t="s">
        <v>13</v>
      </c>
      <c r="R12" s="9" t="s">
        <v>14</v>
      </c>
      <c r="S12" s="9">
        <v>787</v>
      </c>
      <c r="T12" s="9">
        <v>198</v>
      </c>
      <c r="U12" s="9" t="s">
        <v>15</v>
      </c>
      <c r="V12" s="9">
        <v>100</v>
      </c>
      <c r="W12" s="10">
        <f>ROUNDUP((T12+ROUNDUP($W$8,1)*S12),0)</f>
        <v>513</v>
      </c>
    </row>
    <row r="13" spans="2:24" s="8" customFormat="1" x14ac:dyDescent="0.2">
      <c r="E13" s="33" t="s">
        <v>48</v>
      </c>
      <c r="F13" s="34"/>
      <c r="G13" s="34">
        <v>1</v>
      </c>
      <c r="H13" s="34"/>
      <c r="I13" s="34">
        <v>1</v>
      </c>
      <c r="K13" s="8" t="str">
        <f t="shared" ref="K13:K38" si="0">IF(L13=$E$12,"Yes",IF(L13=$E$13,"Yes",IF(L13=$E$14,"Yes",IF(L13=$E$15,"Yes",IF(L13=$E$16,"Yes",IF(L13=$E$17,"Yes",IF(L13=$E$18,"Yes",IF(L13=$E$19,"Yes",IF(L13=$E$20,"Yes",IF(L13=$E$21,"Yes",IF(L13=$E$22,"Yes",IF(L13=$E$23,"Yes",IF(L13=$E$24,"Yes",IF(L13=$E$25,"Yes",IF(L13=$E$26,"Yes",IF(L13=$E$27,"Yes",IF(L13=$E$28,"Yes",IF(L13=$E$29,"Yes",IF(L13=$E$30,"Yes",IF(L13=$E$31,"Yes",IF(L13=$E$32,"Yes",IF(L13=$E$33,"Yes",IF(L13=$E$34,"Yes",IF(L13=$E$35,"Yes",IF(L13=$E$36,"Yes",IF(L13=$E$37,"Yes",IF(L13=$E$38,"Yes",IF(L13=$E$39,"Yes",IF(L13=$E$40,"Yes","No")))))))))))))))))))))))))))))</f>
        <v>Yes</v>
      </c>
      <c r="L13" s="15" t="s">
        <v>48</v>
      </c>
      <c r="M13" s="19" t="s">
        <v>10</v>
      </c>
      <c r="N13" s="22" t="s">
        <v>11</v>
      </c>
      <c r="O13" s="22" t="s">
        <v>12</v>
      </c>
      <c r="P13" s="23" t="s">
        <v>46</v>
      </c>
      <c r="Q13" s="22" t="s">
        <v>18</v>
      </c>
      <c r="R13" s="23" t="s">
        <v>14</v>
      </c>
      <c r="S13" s="23">
        <v>686</v>
      </c>
      <c r="T13" s="23">
        <v>193</v>
      </c>
      <c r="U13" s="23" t="s">
        <v>15</v>
      </c>
      <c r="V13" s="23">
        <v>1</v>
      </c>
      <c r="W13" s="11">
        <f>ROUNDUP((T13+$W$8*S13),0)</f>
        <v>444</v>
      </c>
    </row>
    <row r="14" spans="2:24" s="8" customFormat="1" x14ac:dyDescent="0.2">
      <c r="E14" s="33" t="s">
        <v>49</v>
      </c>
      <c r="F14" s="34"/>
      <c r="G14" s="34">
        <v>1</v>
      </c>
      <c r="H14" s="34"/>
      <c r="I14" s="34">
        <v>1</v>
      </c>
      <c r="K14" s="8" t="str">
        <f t="shared" si="0"/>
        <v>Yes</v>
      </c>
      <c r="L14" s="15" t="s">
        <v>49</v>
      </c>
      <c r="M14" s="19" t="s">
        <v>10</v>
      </c>
      <c r="N14" s="22" t="s">
        <v>11</v>
      </c>
      <c r="O14" s="22" t="s">
        <v>12</v>
      </c>
      <c r="P14" s="23" t="s">
        <v>46</v>
      </c>
      <c r="Q14" s="22" t="s">
        <v>20</v>
      </c>
      <c r="R14" s="23" t="s">
        <v>14</v>
      </c>
      <c r="S14" s="23">
        <v>710</v>
      </c>
      <c r="T14" s="23">
        <v>183</v>
      </c>
      <c r="U14" s="23" t="s">
        <v>15</v>
      </c>
      <c r="V14" s="23">
        <v>1</v>
      </c>
      <c r="W14" s="11">
        <f>ROUNDUP((T14+$W$8*S14),0)</f>
        <v>443</v>
      </c>
    </row>
    <row r="15" spans="2:24" s="8" customFormat="1" x14ac:dyDescent="0.2">
      <c r="E15" s="33" t="s">
        <v>50</v>
      </c>
      <c r="F15" s="34"/>
      <c r="G15" s="34">
        <v>1</v>
      </c>
      <c r="H15" s="34"/>
      <c r="I15" s="34">
        <v>1</v>
      </c>
      <c r="K15" s="8" t="str">
        <f t="shared" si="0"/>
        <v>Yes</v>
      </c>
      <c r="L15" s="15" t="s">
        <v>50</v>
      </c>
      <c r="M15" s="19" t="s">
        <v>10</v>
      </c>
      <c r="N15" s="22" t="s">
        <v>11</v>
      </c>
      <c r="O15" s="22" t="s">
        <v>12</v>
      </c>
      <c r="P15" s="23" t="s">
        <v>46</v>
      </c>
      <c r="Q15" s="22" t="s">
        <v>23</v>
      </c>
      <c r="R15" s="23" t="s">
        <v>14</v>
      </c>
      <c r="S15" s="23">
        <v>715</v>
      </c>
      <c r="T15" s="23">
        <v>161</v>
      </c>
      <c r="U15" s="23" t="s">
        <v>15</v>
      </c>
      <c r="V15" s="23">
        <v>1</v>
      </c>
      <c r="W15" s="11">
        <f>ROUNDUP((T15+$W$8*S15),0)</f>
        <v>422</v>
      </c>
    </row>
    <row r="16" spans="2:24" s="8" customFormat="1" x14ac:dyDescent="0.2">
      <c r="E16" s="33" t="s">
        <v>51</v>
      </c>
      <c r="F16" s="34"/>
      <c r="G16" s="34">
        <v>1</v>
      </c>
      <c r="H16" s="34"/>
      <c r="I16" s="34">
        <v>1</v>
      </c>
      <c r="K16" s="8" t="str">
        <f t="shared" si="0"/>
        <v>Yes</v>
      </c>
      <c r="L16" s="16" t="s">
        <v>51</v>
      </c>
      <c r="M16" s="20" t="s">
        <v>10</v>
      </c>
      <c r="N16" s="21" t="s">
        <v>11</v>
      </c>
      <c r="O16" s="21" t="s">
        <v>12</v>
      </c>
      <c r="P16" s="12" t="s">
        <v>46</v>
      </c>
      <c r="Q16" s="21" t="s">
        <v>24</v>
      </c>
      <c r="R16" s="12" t="s">
        <v>14</v>
      </c>
      <c r="S16" s="12">
        <v>942</v>
      </c>
      <c r="T16" s="12">
        <v>182</v>
      </c>
      <c r="U16" s="12" t="s">
        <v>15</v>
      </c>
      <c r="V16" s="12">
        <v>1</v>
      </c>
      <c r="W16" s="13">
        <f>ROUNDUP((T16+$W$8*S16),0)</f>
        <v>526</v>
      </c>
    </row>
    <row r="17" spans="5:23" s="8" customFormat="1" x14ac:dyDescent="0.2">
      <c r="E17" s="33" t="s">
        <v>52</v>
      </c>
      <c r="F17" s="34">
        <v>1</v>
      </c>
      <c r="G17" s="34"/>
      <c r="H17" s="34"/>
      <c r="I17" s="34">
        <v>1</v>
      </c>
      <c r="K17" s="8" t="str">
        <f t="shared" si="0"/>
        <v>Yes</v>
      </c>
      <c r="L17" s="14" t="s">
        <v>52</v>
      </c>
      <c r="M17" s="17" t="s">
        <v>10</v>
      </c>
      <c r="N17" s="18" t="s">
        <v>21</v>
      </c>
      <c r="O17" s="18" t="s">
        <v>22</v>
      </c>
      <c r="P17" s="9" t="s">
        <v>46</v>
      </c>
      <c r="Q17" s="18" t="s">
        <v>13</v>
      </c>
      <c r="R17" s="9" t="s">
        <v>14</v>
      </c>
      <c r="S17" s="9">
        <v>506</v>
      </c>
      <c r="T17" s="9">
        <v>198</v>
      </c>
      <c r="U17" s="9" t="s">
        <v>15</v>
      </c>
      <c r="V17" s="9">
        <v>100</v>
      </c>
      <c r="W17" s="10">
        <f>ROUNDUP((T17+ROUNDUP($W$8,1)*S17),0)</f>
        <v>401</v>
      </c>
    </row>
    <row r="18" spans="5:23" s="8" customFormat="1" x14ac:dyDescent="0.2">
      <c r="E18" s="33" t="s">
        <v>53</v>
      </c>
      <c r="F18" s="34">
        <v>1</v>
      </c>
      <c r="G18" s="34"/>
      <c r="H18" s="34"/>
      <c r="I18" s="34">
        <v>1</v>
      </c>
      <c r="K18" s="8" t="str">
        <f t="shared" si="0"/>
        <v>Yes</v>
      </c>
      <c r="L18" s="15" t="s">
        <v>53</v>
      </c>
      <c r="M18" s="19" t="s">
        <v>10</v>
      </c>
      <c r="N18" s="22" t="s">
        <v>21</v>
      </c>
      <c r="O18" s="22" t="s">
        <v>22</v>
      </c>
      <c r="P18" s="23" t="s">
        <v>46</v>
      </c>
      <c r="Q18" s="22" t="s">
        <v>18</v>
      </c>
      <c r="R18" s="23" t="s">
        <v>14</v>
      </c>
      <c r="S18" s="23">
        <v>423</v>
      </c>
      <c r="T18" s="23">
        <v>193</v>
      </c>
      <c r="U18" s="23" t="s">
        <v>15</v>
      </c>
      <c r="V18" s="23">
        <v>1</v>
      </c>
      <c r="W18" s="11">
        <f>ROUNDUP((T18+$W$8*S18),0)</f>
        <v>348</v>
      </c>
    </row>
    <row r="19" spans="5:23" s="8" customFormat="1" x14ac:dyDescent="0.2">
      <c r="E19" s="33" t="s">
        <v>54</v>
      </c>
      <c r="F19" s="34">
        <v>1</v>
      </c>
      <c r="G19" s="34"/>
      <c r="H19" s="34"/>
      <c r="I19" s="34">
        <v>1</v>
      </c>
      <c r="K19" s="8" t="str">
        <f t="shared" si="0"/>
        <v>Yes</v>
      </c>
      <c r="L19" s="15" t="s">
        <v>54</v>
      </c>
      <c r="M19" s="19" t="s">
        <v>10</v>
      </c>
      <c r="N19" s="22" t="s">
        <v>21</v>
      </c>
      <c r="O19" s="22" t="s">
        <v>22</v>
      </c>
      <c r="P19" s="23" t="s">
        <v>46</v>
      </c>
      <c r="Q19" s="22" t="s">
        <v>20</v>
      </c>
      <c r="R19" s="23" t="s">
        <v>14</v>
      </c>
      <c r="S19" s="23">
        <v>433</v>
      </c>
      <c r="T19" s="23">
        <v>198</v>
      </c>
      <c r="U19" s="23" t="s">
        <v>15</v>
      </c>
      <c r="V19" s="23">
        <v>1</v>
      </c>
      <c r="W19" s="11">
        <f t="shared" ref="W19:W24" si="1">ROUNDUP((T19+$W$8*S19),0)</f>
        <v>357</v>
      </c>
    </row>
    <row r="20" spans="5:23" s="8" customFormat="1" x14ac:dyDescent="0.2">
      <c r="E20" s="33" t="s">
        <v>55</v>
      </c>
      <c r="F20" s="34">
        <v>1</v>
      </c>
      <c r="G20" s="34"/>
      <c r="H20" s="34"/>
      <c r="I20" s="34">
        <v>1</v>
      </c>
      <c r="K20" s="8" t="str">
        <f t="shared" si="0"/>
        <v>Yes</v>
      </c>
      <c r="L20" s="15" t="s">
        <v>55</v>
      </c>
      <c r="M20" s="19" t="s">
        <v>10</v>
      </c>
      <c r="N20" s="22" t="s">
        <v>21</v>
      </c>
      <c r="O20" s="22" t="s">
        <v>22</v>
      </c>
      <c r="P20" s="23" t="s">
        <v>46</v>
      </c>
      <c r="Q20" s="22" t="s">
        <v>24</v>
      </c>
      <c r="R20" s="23" t="s">
        <v>14</v>
      </c>
      <c r="S20" s="23">
        <v>508</v>
      </c>
      <c r="T20" s="23">
        <v>182</v>
      </c>
      <c r="U20" s="23" t="s">
        <v>15</v>
      </c>
      <c r="V20" s="23">
        <v>1</v>
      </c>
      <c r="W20" s="11">
        <f t="shared" si="1"/>
        <v>368</v>
      </c>
    </row>
    <row r="21" spans="5:23" s="8" customFormat="1" x14ac:dyDescent="0.2">
      <c r="E21" s="33" t="s">
        <v>56</v>
      </c>
      <c r="F21" s="34">
        <v>1</v>
      </c>
      <c r="G21" s="34"/>
      <c r="H21" s="34"/>
      <c r="I21" s="34">
        <v>1</v>
      </c>
      <c r="K21" s="8" t="str">
        <f t="shared" si="0"/>
        <v>Yes</v>
      </c>
      <c r="L21" s="16" t="s">
        <v>56</v>
      </c>
      <c r="M21" s="20" t="s">
        <v>10</v>
      </c>
      <c r="N21" s="21" t="s">
        <v>21</v>
      </c>
      <c r="O21" s="21" t="s">
        <v>22</v>
      </c>
      <c r="P21" s="12" t="s">
        <v>46</v>
      </c>
      <c r="Q21" s="21" t="s">
        <v>23</v>
      </c>
      <c r="R21" s="12" t="s">
        <v>14</v>
      </c>
      <c r="S21" s="12">
        <v>465</v>
      </c>
      <c r="T21" s="12">
        <v>161</v>
      </c>
      <c r="U21" s="12" t="s">
        <v>15</v>
      </c>
      <c r="V21" s="12">
        <v>1</v>
      </c>
      <c r="W21" s="13">
        <f t="shared" si="1"/>
        <v>331</v>
      </c>
    </row>
    <row r="22" spans="5:23" s="8" customFormat="1" x14ac:dyDescent="0.2">
      <c r="E22" s="33" t="s">
        <v>57</v>
      </c>
      <c r="F22" s="34"/>
      <c r="G22" s="34"/>
      <c r="H22" s="34">
        <v>1</v>
      </c>
      <c r="I22" s="34">
        <v>1</v>
      </c>
      <c r="K22" s="8" t="str">
        <f t="shared" si="0"/>
        <v>Yes</v>
      </c>
      <c r="L22" s="14" t="s">
        <v>57</v>
      </c>
      <c r="M22" s="17" t="s">
        <v>10</v>
      </c>
      <c r="N22" s="18" t="s">
        <v>16</v>
      </c>
      <c r="O22" s="18" t="s">
        <v>17</v>
      </c>
      <c r="P22" s="9" t="s">
        <v>46</v>
      </c>
      <c r="Q22" s="18" t="s">
        <v>20</v>
      </c>
      <c r="R22" s="9" t="s">
        <v>19</v>
      </c>
      <c r="S22" s="9">
        <v>1090</v>
      </c>
      <c r="T22" s="9">
        <v>198</v>
      </c>
      <c r="U22" s="9" t="s">
        <v>15</v>
      </c>
      <c r="V22" s="9">
        <v>1</v>
      </c>
      <c r="W22" s="10">
        <f t="shared" si="1"/>
        <v>596</v>
      </c>
    </row>
    <row r="23" spans="5:23" s="8" customFormat="1" x14ac:dyDescent="0.2">
      <c r="E23" s="33" t="s">
        <v>58</v>
      </c>
      <c r="F23" s="34"/>
      <c r="G23" s="34"/>
      <c r="H23" s="34">
        <v>1</v>
      </c>
      <c r="I23" s="34">
        <v>1</v>
      </c>
      <c r="K23" s="8" t="str">
        <f t="shared" si="0"/>
        <v>Yes</v>
      </c>
      <c r="L23" s="15" t="s">
        <v>58</v>
      </c>
      <c r="M23" s="19" t="s">
        <v>10</v>
      </c>
      <c r="N23" s="22" t="s">
        <v>16</v>
      </c>
      <c r="O23" s="22" t="s">
        <v>17</v>
      </c>
      <c r="P23" s="23" t="s">
        <v>46</v>
      </c>
      <c r="Q23" s="22" t="s">
        <v>24</v>
      </c>
      <c r="R23" s="23" t="s">
        <v>19</v>
      </c>
      <c r="S23" s="23">
        <v>1371</v>
      </c>
      <c r="T23" s="23">
        <v>182</v>
      </c>
      <c r="U23" s="23" t="s">
        <v>15</v>
      </c>
      <c r="V23" s="23">
        <v>1</v>
      </c>
      <c r="W23" s="11">
        <f t="shared" si="1"/>
        <v>683</v>
      </c>
    </row>
    <row r="24" spans="5:23" s="8" customFormat="1" x14ac:dyDescent="0.2">
      <c r="E24" s="33" t="s">
        <v>59</v>
      </c>
      <c r="F24" s="34"/>
      <c r="G24" s="34"/>
      <c r="H24" s="34">
        <v>1</v>
      </c>
      <c r="I24" s="34">
        <v>1</v>
      </c>
      <c r="K24" s="8" t="str">
        <f t="shared" si="0"/>
        <v>Yes</v>
      </c>
      <c r="L24" s="16" t="s">
        <v>59</v>
      </c>
      <c r="M24" s="20" t="s">
        <v>10</v>
      </c>
      <c r="N24" s="21" t="s">
        <v>16</v>
      </c>
      <c r="O24" s="21" t="s">
        <v>17</v>
      </c>
      <c r="P24" s="12" t="s">
        <v>46</v>
      </c>
      <c r="Q24" s="21" t="s">
        <v>18</v>
      </c>
      <c r="R24" s="12" t="s">
        <v>19</v>
      </c>
      <c r="S24" s="12">
        <v>1000</v>
      </c>
      <c r="T24" s="12">
        <v>193</v>
      </c>
      <c r="U24" s="12" t="s">
        <v>15</v>
      </c>
      <c r="V24" s="12">
        <v>1</v>
      </c>
      <c r="W24" s="13">
        <f t="shared" si="1"/>
        <v>558</v>
      </c>
    </row>
    <row r="25" spans="5:23" s="8" customFormat="1" x14ac:dyDescent="0.2">
      <c r="E25" s="33" t="s">
        <v>60</v>
      </c>
      <c r="F25" s="34"/>
      <c r="G25" s="34"/>
      <c r="H25" s="34">
        <v>1</v>
      </c>
      <c r="I25" s="34">
        <v>1</v>
      </c>
      <c r="K25" s="8" t="str">
        <f t="shared" si="0"/>
        <v>Yes</v>
      </c>
      <c r="L25" s="14" t="s">
        <v>60</v>
      </c>
      <c r="M25" s="17" t="s">
        <v>25</v>
      </c>
      <c r="N25" s="18" t="s">
        <v>16</v>
      </c>
      <c r="O25" s="18" t="s">
        <v>17</v>
      </c>
      <c r="P25" s="9" t="s">
        <v>46</v>
      </c>
      <c r="Q25" s="18" t="s">
        <v>18</v>
      </c>
      <c r="R25" s="9" t="s">
        <v>14</v>
      </c>
      <c r="S25" s="9">
        <v>1630</v>
      </c>
      <c r="T25" s="9">
        <v>161</v>
      </c>
      <c r="U25" s="9" t="s">
        <v>26</v>
      </c>
      <c r="V25" s="9">
        <v>100</v>
      </c>
      <c r="W25" s="10">
        <f t="shared" ref="W25:W28" si="2">ROUNDUP((T25+ROUNDUP($W$8,1)*S25),0)</f>
        <v>813</v>
      </c>
    </row>
    <row r="26" spans="5:23" s="8" customFormat="1" x14ac:dyDescent="0.2">
      <c r="E26" s="33" t="s">
        <v>61</v>
      </c>
      <c r="F26" s="34"/>
      <c r="G26" s="34"/>
      <c r="H26" s="34">
        <v>1</v>
      </c>
      <c r="I26" s="34">
        <v>1</v>
      </c>
      <c r="K26" s="8" t="str">
        <f t="shared" si="0"/>
        <v>Yes</v>
      </c>
      <c r="L26" s="15" t="s">
        <v>61</v>
      </c>
      <c r="M26" s="19" t="s">
        <v>25</v>
      </c>
      <c r="N26" s="22" t="s">
        <v>16</v>
      </c>
      <c r="O26" s="22" t="s">
        <v>17</v>
      </c>
      <c r="P26" s="23" t="s">
        <v>46</v>
      </c>
      <c r="Q26" s="22" t="s">
        <v>27</v>
      </c>
      <c r="R26" s="23" t="s">
        <v>14</v>
      </c>
      <c r="S26" s="23">
        <v>1337</v>
      </c>
      <c r="T26" s="23">
        <v>198</v>
      </c>
      <c r="U26" s="23" t="s">
        <v>15</v>
      </c>
      <c r="V26" s="23">
        <v>100</v>
      </c>
      <c r="W26" s="11">
        <f t="shared" si="2"/>
        <v>733</v>
      </c>
    </row>
    <row r="27" spans="5:23" s="8" customFormat="1" x14ac:dyDescent="0.2">
      <c r="E27" s="33" t="s">
        <v>62</v>
      </c>
      <c r="F27" s="34"/>
      <c r="G27" s="34"/>
      <c r="H27" s="34">
        <v>1</v>
      </c>
      <c r="I27" s="34">
        <v>1</v>
      </c>
      <c r="K27" s="8" t="str">
        <f t="shared" si="0"/>
        <v>Yes</v>
      </c>
      <c r="L27" s="16" t="s">
        <v>62</v>
      </c>
      <c r="M27" s="20" t="s">
        <v>25</v>
      </c>
      <c r="N27" s="21" t="s">
        <v>16</v>
      </c>
      <c r="O27" s="21" t="s">
        <v>17</v>
      </c>
      <c r="P27" s="12" t="s">
        <v>46</v>
      </c>
      <c r="Q27" s="21" t="s">
        <v>24</v>
      </c>
      <c r="R27" s="12" t="s">
        <v>14</v>
      </c>
      <c r="S27" s="12">
        <v>1791</v>
      </c>
      <c r="T27" s="12">
        <v>198</v>
      </c>
      <c r="U27" s="12" t="s">
        <v>26</v>
      </c>
      <c r="V27" s="12">
        <v>100</v>
      </c>
      <c r="W27" s="13">
        <f t="shared" si="2"/>
        <v>915</v>
      </c>
    </row>
    <row r="28" spans="5:23" s="8" customFormat="1" x14ac:dyDescent="0.2">
      <c r="E28" s="33" t="s">
        <v>63</v>
      </c>
      <c r="F28" s="34"/>
      <c r="G28" s="34"/>
      <c r="H28" s="34">
        <v>1</v>
      </c>
      <c r="I28" s="34">
        <v>1</v>
      </c>
      <c r="K28" s="8" t="str">
        <f t="shared" si="0"/>
        <v>Yes</v>
      </c>
      <c r="L28" s="14" t="s">
        <v>63</v>
      </c>
      <c r="M28" s="17" t="s">
        <v>28</v>
      </c>
      <c r="N28" s="18" t="s">
        <v>16</v>
      </c>
      <c r="O28" s="18" t="s">
        <v>17</v>
      </c>
      <c r="P28" s="9" t="s">
        <v>46</v>
      </c>
      <c r="Q28" s="18" t="s">
        <v>27</v>
      </c>
      <c r="R28" s="9" t="s">
        <v>19</v>
      </c>
      <c r="S28" s="9">
        <v>1263</v>
      </c>
      <c r="T28" s="9">
        <v>544</v>
      </c>
      <c r="U28" s="9" t="s">
        <v>43</v>
      </c>
      <c r="V28" s="9">
        <v>100</v>
      </c>
      <c r="W28" s="10">
        <f t="shared" si="2"/>
        <v>1050</v>
      </c>
    </row>
    <row r="29" spans="5:23" s="8" customFormat="1" x14ac:dyDescent="0.2">
      <c r="E29" s="33" t="s">
        <v>64</v>
      </c>
      <c r="F29" s="34">
        <v>1</v>
      </c>
      <c r="G29" s="34"/>
      <c r="H29" s="34"/>
      <c r="I29" s="34">
        <v>1</v>
      </c>
      <c r="K29" s="8" t="str">
        <f t="shared" si="0"/>
        <v>Yes</v>
      </c>
      <c r="L29" s="14" t="s">
        <v>64</v>
      </c>
      <c r="M29" s="17" t="s">
        <v>10</v>
      </c>
      <c r="N29" s="18" t="s">
        <v>21</v>
      </c>
      <c r="O29" s="18" t="s">
        <v>22</v>
      </c>
      <c r="P29" s="9" t="s">
        <v>45</v>
      </c>
      <c r="Q29" s="18" t="s">
        <v>13</v>
      </c>
      <c r="R29" s="9" t="s">
        <v>14</v>
      </c>
      <c r="S29" s="25">
        <v>0.217</v>
      </c>
      <c r="T29" s="9">
        <v>92</v>
      </c>
      <c r="U29" s="9" t="s">
        <v>15</v>
      </c>
      <c r="V29" s="9">
        <v>1</v>
      </c>
      <c r="W29" s="10">
        <f t="shared" ref="W29:W38" si="3">IF($W$8&lt;=0.5,ROUNDUP((T29+($W$8*1000)*S29),0),"-")</f>
        <v>172</v>
      </c>
    </row>
    <row r="30" spans="5:23" s="8" customFormat="1" x14ac:dyDescent="0.2">
      <c r="E30" s="33" t="s">
        <v>65</v>
      </c>
      <c r="F30" s="34">
        <v>1</v>
      </c>
      <c r="G30" s="34"/>
      <c r="H30" s="34"/>
      <c r="I30" s="34">
        <v>1</v>
      </c>
      <c r="K30" s="8" t="str">
        <f t="shared" si="0"/>
        <v>Yes</v>
      </c>
      <c r="L30" s="15" t="s">
        <v>65</v>
      </c>
      <c r="M30" s="19" t="s">
        <v>10</v>
      </c>
      <c r="N30" s="22" t="s">
        <v>21</v>
      </c>
      <c r="O30" s="22" t="s">
        <v>22</v>
      </c>
      <c r="P30" s="23" t="s">
        <v>45</v>
      </c>
      <c r="Q30" s="22" t="s">
        <v>23</v>
      </c>
      <c r="R30" s="23" t="s">
        <v>14</v>
      </c>
      <c r="S30" s="26">
        <v>0.28699999999999998</v>
      </c>
      <c r="T30" s="23">
        <v>78</v>
      </c>
      <c r="U30" s="23" t="s">
        <v>15</v>
      </c>
      <c r="V30" s="23">
        <v>1</v>
      </c>
      <c r="W30" s="11">
        <f t="shared" si="3"/>
        <v>183</v>
      </c>
    </row>
    <row r="31" spans="5:23" x14ac:dyDescent="0.2">
      <c r="E31" s="33" t="s">
        <v>66</v>
      </c>
      <c r="F31" s="34">
        <v>1</v>
      </c>
      <c r="G31" s="34"/>
      <c r="H31" s="34"/>
      <c r="I31" s="34">
        <v>1</v>
      </c>
      <c r="K31" s="8" t="str">
        <f t="shared" si="0"/>
        <v>Yes</v>
      </c>
      <c r="L31" s="15" t="s">
        <v>66</v>
      </c>
      <c r="M31" s="19" t="s">
        <v>10</v>
      </c>
      <c r="N31" s="22" t="s">
        <v>21</v>
      </c>
      <c r="O31" s="22" t="s">
        <v>22</v>
      </c>
      <c r="P31" s="23" t="s">
        <v>45</v>
      </c>
      <c r="Q31" s="22" t="s">
        <v>20</v>
      </c>
      <c r="R31" s="23" t="s">
        <v>14</v>
      </c>
      <c r="S31" s="26">
        <v>0.21099999999999999</v>
      </c>
      <c r="T31" s="23">
        <v>99</v>
      </c>
      <c r="U31" s="23" t="s">
        <v>15</v>
      </c>
      <c r="V31" s="23">
        <v>1</v>
      </c>
      <c r="W31" s="11">
        <f t="shared" si="3"/>
        <v>177</v>
      </c>
    </row>
    <row r="32" spans="5:23" x14ac:dyDescent="0.2">
      <c r="E32" s="33" t="s">
        <v>67</v>
      </c>
      <c r="F32" s="34">
        <v>1</v>
      </c>
      <c r="G32" s="34"/>
      <c r="H32" s="34"/>
      <c r="I32" s="34">
        <v>1</v>
      </c>
      <c r="K32" s="8" t="str">
        <f t="shared" si="0"/>
        <v>Yes</v>
      </c>
      <c r="L32" s="15" t="s">
        <v>67</v>
      </c>
      <c r="M32" s="19" t="s">
        <v>10</v>
      </c>
      <c r="N32" s="22" t="s">
        <v>21</v>
      </c>
      <c r="O32" s="22" t="s">
        <v>22</v>
      </c>
      <c r="P32" s="23" t="s">
        <v>45</v>
      </c>
      <c r="Q32" s="22" t="s">
        <v>24</v>
      </c>
      <c r="R32" s="23" t="s">
        <v>14</v>
      </c>
      <c r="S32" s="26">
        <v>0.28499999999999998</v>
      </c>
      <c r="T32" s="23">
        <v>81</v>
      </c>
      <c r="U32" s="23" t="s">
        <v>15</v>
      </c>
      <c r="V32" s="23">
        <v>1</v>
      </c>
      <c r="W32" s="11">
        <f t="shared" si="3"/>
        <v>186</v>
      </c>
    </row>
    <row r="33" spans="5:23" x14ac:dyDescent="0.2">
      <c r="E33" s="33" t="s">
        <v>68</v>
      </c>
      <c r="F33" s="34"/>
      <c r="G33" s="34">
        <v>1</v>
      </c>
      <c r="H33" s="34"/>
      <c r="I33" s="34">
        <v>1</v>
      </c>
      <c r="K33" s="8" t="str">
        <f t="shared" si="0"/>
        <v>Yes</v>
      </c>
      <c r="L33" s="14" t="s">
        <v>68</v>
      </c>
      <c r="M33" s="17" t="s">
        <v>10</v>
      </c>
      <c r="N33" s="18" t="s">
        <v>11</v>
      </c>
      <c r="O33" s="18" t="s">
        <v>12</v>
      </c>
      <c r="P33" s="9" t="s">
        <v>45</v>
      </c>
      <c r="Q33" s="18" t="s">
        <v>23</v>
      </c>
      <c r="R33" s="9" t="s">
        <v>14</v>
      </c>
      <c r="S33" s="25">
        <v>0.55000000000000004</v>
      </c>
      <c r="T33" s="9">
        <v>78</v>
      </c>
      <c r="U33" s="9" t="s">
        <v>15</v>
      </c>
      <c r="V33" s="9">
        <v>1</v>
      </c>
      <c r="W33" s="10">
        <f t="shared" si="3"/>
        <v>279</v>
      </c>
    </row>
    <row r="34" spans="5:23" x14ac:dyDescent="0.2">
      <c r="E34" s="33" t="s">
        <v>69</v>
      </c>
      <c r="F34" s="34"/>
      <c r="G34" s="34">
        <v>1</v>
      </c>
      <c r="H34" s="34"/>
      <c r="I34" s="34">
        <v>1</v>
      </c>
      <c r="K34" s="8" t="str">
        <f t="shared" si="0"/>
        <v>Yes</v>
      </c>
      <c r="L34" s="15" t="s">
        <v>69</v>
      </c>
      <c r="M34" s="19" t="s">
        <v>10</v>
      </c>
      <c r="N34" s="22" t="s">
        <v>11</v>
      </c>
      <c r="O34" s="22" t="s">
        <v>12</v>
      </c>
      <c r="P34" s="23" t="s">
        <v>45</v>
      </c>
      <c r="Q34" s="22" t="s">
        <v>20</v>
      </c>
      <c r="R34" s="23" t="s">
        <v>14</v>
      </c>
      <c r="S34" s="26">
        <v>0.43099999999999999</v>
      </c>
      <c r="T34" s="23">
        <v>81</v>
      </c>
      <c r="U34" s="23" t="s">
        <v>15</v>
      </c>
      <c r="V34" s="23">
        <v>1</v>
      </c>
      <c r="W34" s="11">
        <f t="shared" si="3"/>
        <v>239</v>
      </c>
    </row>
    <row r="35" spans="5:23" x14ac:dyDescent="0.2">
      <c r="E35" s="33" t="s">
        <v>70</v>
      </c>
      <c r="F35" s="34"/>
      <c r="G35" s="34">
        <v>1</v>
      </c>
      <c r="H35" s="34"/>
      <c r="I35" s="34">
        <v>1</v>
      </c>
      <c r="K35" s="8" t="str">
        <f t="shared" si="0"/>
        <v>Yes</v>
      </c>
      <c r="L35" s="15" t="s">
        <v>70</v>
      </c>
      <c r="M35" s="19" t="s">
        <v>10</v>
      </c>
      <c r="N35" s="22" t="s">
        <v>11</v>
      </c>
      <c r="O35" s="22" t="s">
        <v>12</v>
      </c>
      <c r="P35" s="23" t="s">
        <v>45</v>
      </c>
      <c r="Q35" s="22" t="s">
        <v>24</v>
      </c>
      <c r="R35" s="23" t="s">
        <v>14</v>
      </c>
      <c r="S35" s="26">
        <v>0.39800000000000002</v>
      </c>
      <c r="T35" s="23">
        <v>81</v>
      </c>
      <c r="U35" s="23" t="s">
        <v>15</v>
      </c>
      <c r="V35" s="23">
        <v>1</v>
      </c>
      <c r="W35" s="11">
        <f t="shared" si="3"/>
        <v>227</v>
      </c>
    </row>
    <row r="36" spans="5:23" x14ac:dyDescent="0.2">
      <c r="E36" s="33" t="s">
        <v>71</v>
      </c>
      <c r="F36" s="34"/>
      <c r="G36" s="34"/>
      <c r="H36" s="34">
        <v>1</v>
      </c>
      <c r="I36" s="34">
        <v>1</v>
      </c>
      <c r="K36" s="8" t="str">
        <f>IF(L36=$E$12,"Yes",IF(L36=$E$13,"Yes",IF(L36=$E$14,"Yes",IF(L36=$E$15,"Yes",IF(L36=$E$16,"Yes",IF(L36=$E$17,"Yes",IF(L36=$E$18,"Yes",IF(L36=$E$19,"Yes",IF(L36=$E$20,"Yes",IF(L36=$E$21,"Yes",IF(L36=$E$22,"Yes",IF(L36=$E$23,"Yes",IF(L36=$E$24,"Yes",IF(L36=$E$25,"Yes",IF(L36=$E$26,"Yes",IF(L36=$E$27,"Yes",IF(L36=$E$28,"Yes",IF(L36=$E$29,"Yes",IF(L36=$E$30,"Yes",IF(L36=$E$31,"Yes",IF(L36=$E$32,"Yes",IF(L36=$E$33,"Yes",IF(L36=$E$34,"Yes",IF(L36=$E$35,"Yes",IF(L36=$E$36,"Yes",IF(L36=$E$37,"Yes",IF(L36=$E$38,"Yes",IF(L36=$E$39,"Yes",IF(L36=$E$40,"Yes","No")))))))))))))))))))))))))))))</f>
        <v>Yes</v>
      </c>
      <c r="L36" s="16" t="s">
        <v>73</v>
      </c>
      <c r="M36" s="20" t="s">
        <v>10</v>
      </c>
      <c r="N36" s="21" t="s">
        <v>11</v>
      </c>
      <c r="O36" s="21" t="s">
        <v>12</v>
      </c>
      <c r="P36" s="12" t="s">
        <v>45</v>
      </c>
      <c r="Q36" s="21" t="s">
        <v>18</v>
      </c>
      <c r="R36" s="12" t="s">
        <v>14</v>
      </c>
      <c r="S36" s="27">
        <v>0.34100000000000003</v>
      </c>
      <c r="T36" s="12">
        <v>84</v>
      </c>
      <c r="U36" s="12" t="s">
        <v>15</v>
      </c>
      <c r="V36" s="12">
        <v>1</v>
      </c>
      <c r="W36" s="13">
        <f t="shared" si="3"/>
        <v>209</v>
      </c>
    </row>
    <row r="37" spans="5:23" x14ac:dyDescent="0.2">
      <c r="E37" s="33" t="s">
        <v>72</v>
      </c>
      <c r="F37" s="34"/>
      <c r="G37" s="34"/>
      <c r="H37" s="34">
        <v>1</v>
      </c>
      <c r="I37" s="34">
        <v>1</v>
      </c>
      <c r="K37" s="8" t="str">
        <f t="shared" si="0"/>
        <v>Yes</v>
      </c>
      <c r="L37" s="15" t="s">
        <v>71</v>
      </c>
      <c r="M37" s="19" t="s">
        <v>10</v>
      </c>
      <c r="N37" s="22" t="s">
        <v>16</v>
      </c>
      <c r="O37" s="22" t="s">
        <v>17</v>
      </c>
      <c r="P37" s="23" t="s">
        <v>45</v>
      </c>
      <c r="Q37" s="22" t="s">
        <v>20</v>
      </c>
      <c r="R37" s="23" t="s">
        <v>19</v>
      </c>
      <c r="S37" s="26">
        <v>0.53100000000000003</v>
      </c>
      <c r="T37" s="23">
        <v>99</v>
      </c>
      <c r="U37" s="23" t="s">
        <v>15</v>
      </c>
      <c r="V37" s="23">
        <v>1</v>
      </c>
      <c r="W37" s="11">
        <f t="shared" si="3"/>
        <v>293</v>
      </c>
    </row>
    <row r="38" spans="5:23" x14ac:dyDescent="0.2">
      <c r="E38" s="33" t="s">
        <v>73</v>
      </c>
      <c r="F38" s="34"/>
      <c r="G38" s="34">
        <v>1</v>
      </c>
      <c r="H38" s="34"/>
      <c r="I38" s="34">
        <v>1</v>
      </c>
      <c r="K38" s="8" t="str">
        <f t="shared" si="0"/>
        <v>Yes</v>
      </c>
      <c r="L38" s="16" t="s">
        <v>72</v>
      </c>
      <c r="M38" s="20" t="s">
        <v>10</v>
      </c>
      <c r="N38" s="21" t="s">
        <v>16</v>
      </c>
      <c r="O38" s="21" t="s">
        <v>17</v>
      </c>
      <c r="P38" s="12" t="s">
        <v>45</v>
      </c>
      <c r="Q38" s="21" t="s">
        <v>24</v>
      </c>
      <c r="R38" s="12" t="s">
        <v>19</v>
      </c>
      <c r="S38" s="27">
        <v>0.76400000000000001</v>
      </c>
      <c r="T38" s="12">
        <v>81</v>
      </c>
      <c r="U38" s="12" t="s">
        <v>15</v>
      </c>
      <c r="V38" s="12">
        <v>1</v>
      </c>
      <c r="W38" s="13">
        <f t="shared" si="3"/>
        <v>360</v>
      </c>
    </row>
    <row r="39" spans="5:23" x14ac:dyDescent="0.2">
      <c r="E39" s="7" t="s">
        <v>30</v>
      </c>
      <c r="F39" s="28">
        <v>9</v>
      </c>
      <c r="G39" s="28">
        <v>9</v>
      </c>
      <c r="H39" s="28">
        <v>9</v>
      </c>
      <c r="I39" s="28">
        <v>27</v>
      </c>
    </row>
  </sheetData>
  <mergeCells count="4">
    <mergeCell ref="B3:D5"/>
    <mergeCell ref="W3:W5"/>
    <mergeCell ref="R7:R8"/>
    <mergeCell ref="P7:P8"/>
  </mergeCells>
  <conditionalFormatting sqref="K12:K38">
    <cfRule type="expression" dxfId="247" priority="61" stopIfTrue="1">
      <formula>IF($K$12=Yes,$R$12)</formula>
    </cfRule>
  </conditionalFormatting>
  <conditionalFormatting sqref="L12:L38">
    <cfRule type="cellIs" dxfId="246" priority="19" operator="equal">
      <formula>$E$34</formula>
    </cfRule>
    <cfRule type="cellIs" dxfId="245" priority="86" operator="equal">
      <formula>$E$23</formula>
    </cfRule>
    <cfRule type="cellIs" dxfId="244" priority="93" operator="equal">
      <formula>$E$16</formula>
    </cfRule>
    <cfRule type="cellIs" dxfId="243" priority="92" operator="equal">
      <formula>$E$17</formula>
    </cfRule>
    <cfRule type="cellIs" dxfId="242" priority="91" operator="equal">
      <formula>$E$18</formula>
    </cfRule>
    <cfRule type="cellIs" dxfId="241" priority="79" operator="equal">
      <formula>$E$30</formula>
    </cfRule>
    <cfRule type="cellIs" dxfId="240" priority="80" operator="equal">
      <formula>$E$29</formula>
    </cfRule>
    <cfRule type="cellIs" dxfId="239" priority="81" operator="equal">
      <formula>$E$28</formula>
    </cfRule>
    <cfRule type="cellIs" dxfId="238" priority="97" operator="equal">
      <formula>$E$13</formula>
    </cfRule>
    <cfRule type="cellIs" dxfId="237" priority="82" operator="equal">
      <formula>$E$27</formula>
    </cfRule>
    <cfRule type="cellIs" dxfId="236" priority="83" operator="equal">
      <formula>$E$26</formula>
    </cfRule>
    <cfRule type="cellIs" dxfId="235" priority="84" operator="equal">
      <formula>$E$25</formula>
    </cfRule>
    <cfRule type="cellIs" dxfId="234" priority="14" operator="equal">
      <formula>$E$39</formula>
    </cfRule>
    <cfRule type="cellIs" dxfId="233" priority="15" operator="equal">
      <formula>$E$38</formula>
    </cfRule>
    <cfRule type="cellIs" dxfId="232" priority="16" operator="equal">
      <formula>$E$37</formula>
    </cfRule>
    <cfRule type="cellIs" dxfId="231" priority="17" operator="equal">
      <formula>$E$36</formula>
    </cfRule>
    <cfRule type="cellIs" dxfId="230" priority="18" operator="equal">
      <formula>$E$35</formula>
    </cfRule>
    <cfRule type="cellIs" dxfId="229" priority="95" operator="equal">
      <formula>$E$14</formula>
    </cfRule>
    <cfRule type="cellIs" dxfId="228" priority="20" operator="equal">
      <formula>$E$33</formula>
    </cfRule>
    <cfRule type="cellIs" dxfId="227" priority="21" operator="equal">
      <formula>$E$32</formula>
    </cfRule>
    <cfRule type="cellIs" dxfId="226" priority="22" operator="equal">
      <formula>$E$31</formula>
    </cfRule>
    <cfRule type="cellIs" dxfId="225" priority="85" operator="equal">
      <formula>$E$24</formula>
    </cfRule>
    <cfRule type="cellIs" dxfId="224" priority="90" operator="equal">
      <formula>$E$19</formula>
    </cfRule>
    <cfRule type="cellIs" dxfId="223" priority="89" operator="equal">
      <formula>$E$20</formula>
    </cfRule>
    <cfRule type="cellIs" dxfId="222" priority="88" operator="equal">
      <formula>$E$21</formula>
    </cfRule>
    <cfRule type="cellIs" dxfId="221" priority="87" operator="equal">
      <formula>$E$22</formula>
    </cfRule>
    <cfRule type="cellIs" dxfId="220" priority="94" operator="equal">
      <formula>$E$15</formula>
    </cfRule>
  </conditionalFormatting>
  <conditionalFormatting sqref="L12:N28 L29:L38">
    <cfRule type="cellIs" dxfId="219" priority="40" operator="equal">
      <formula>$E$12</formula>
    </cfRule>
  </conditionalFormatting>
  <conditionalFormatting sqref="L29:W29">
    <cfRule type="expression" dxfId="218" priority="13">
      <formula>$K$29="Yes"</formula>
    </cfRule>
  </conditionalFormatting>
  <conditionalFormatting sqref="L30:W30">
    <cfRule type="expression" dxfId="217" priority="12">
      <formula>$K$30="Yes"</formula>
    </cfRule>
  </conditionalFormatting>
  <conditionalFormatting sqref="L31:W31">
    <cfRule type="expression" dxfId="216" priority="11">
      <formula>$K$31="Yes"</formula>
    </cfRule>
  </conditionalFormatting>
  <conditionalFormatting sqref="L32:W32">
    <cfRule type="expression" dxfId="215" priority="10">
      <formula>$K$32="Yes"</formula>
    </cfRule>
  </conditionalFormatting>
  <conditionalFormatting sqref="L33:W33">
    <cfRule type="expression" dxfId="214" priority="9">
      <formula>$K$33="Yes"</formula>
    </cfRule>
  </conditionalFormatting>
  <conditionalFormatting sqref="L34:W34">
    <cfRule type="expression" dxfId="213" priority="8">
      <formula>$K$34="Yes"</formula>
    </cfRule>
  </conditionalFormatting>
  <conditionalFormatting sqref="L35:W35">
    <cfRule type="expression" dxfId="212" priority="7">
      <formula>$K$35="Yes"</formula>
    </cfRule>
  </conditionalFormatting>
  <conditionalFormatting sqref="L36:W36">
    <cfRule type="expression" dxfId="211" priority="1">
      <formula>$K$36="Yes"</formula>
    </cfRule>
  </conditionalFormatting>
  <conditionalFormatting sqref="L37:W37">
    <cfRule type="expression" dxfId="210" priority="6">
      <formula>$K$37="Yes"</formula>
    </cfRule>
  </conditionalFormatting>
  <conditionalFormatting sqref="L38:W38">
    <cfRule type="expression" dxfId="209" priority="5">
      <formula>$K$38="Yes"</formula>
    </cfRule>
  </conditionalFormatting>
  <conditionalFormatting sqref="M12:W12">
    <cfRule type="expression" dxfId="208" priority="59">
      <formula>$K$12="Yes"</formula>
    </cfRule>
  </conditionalFormatting>
  <conditionalFormatting sqref="M13:W13">
    <cfRule type="expression" dxfId="207" priority="58">
      <formula>$K$13="Yes"</formula>
    </cfRule>
  </conditionalFormatting>
  <conditionalFormatting sqref="M14:W14">
    <cfRule type="expression" dxfId="206" priority="57">
      <formula>$K$14="Yes"</formula>
    </cfRule>
  </conditionalFormatting>
  <conditionalFormatting sqref="M15:W15">
    <cfRule type="expression" dxfId="205" priority="56">
      <formula>$K$15="Yes"</formula>
    </cfRule>
  </conditionalFormatting>
  <conditionalFormatting sqref="M16:W16">
    <cfRule type="expression" dxfId="204" priority="55">
      <formula>$K$16="Yes"</formula>
    </cfRule>
  </conditionalFormatting>
  <conditionalFormatting sqref="M17:W17">
    <cfRule type="expression" dxfId="203" priority="54">
      <formula>$K$17="Yes"</formula>
    </cfRule>
  </conditionalFormatting>
  <conditionalFormatting sqref="M18:W18">
    <cfRule type="expression" dxfId="202" priority="53">
      <formula>$K$18="Yes"</formula>
    </cfRule>
  </conditionalFormatting>
  <conditionalFormatting sqref="M19:W19">
    <cfRule type="expression" dxfId="201" priority="52">
      <formula>$K$19="Yes"</formula>
    </cfRule>
  </conditionalFormatting>
  <conditionalFormatting sqref="M20:W20">
    <cfRule type="expression" dxfId="200" priority="51">
      <formula>$K$20="Yes"</formula>
    </cfRule>
  </conditionalFormatting>
  <conditionalFormatting sqref="M21:W21">
    <cfRule type="expression" dxfId="199" priority="50">
      <formula>$K$21="Yes"</formula>
    </cfRule>
  </conditionalFormatting>
  <conditionalFormatting sqref="M22:W22">
    <cfRule type="expression" dxfId="198" priority="49">
      <formula>$K$22="Yes"</formula>
    </cfRule>
  </conditionalFormatting>
  <conditionalFormatting sqref="M23:W23">
    <cfRule type="expression" dxfId="197" priority="48">
      <formula>$K$23="Yes"</formula>
    </cfRule>
  </conditionalFormatting>
  <conditionalFormatting sqref="M24:W24">
    <cfRule type="expression" dxfId="196" priority="47">
      <formula>$K$24="Yes"</formula>
    </cfRule>
  </conditionalFormatting>
  <conditionalFormatting sqref="M25:W25">
    <cfRule type="expression" dxfId="195" priority="46">
      <formula>$K$25="Yes"</formula>
    </cfRule>
  </conditionalFormatting>
  <conditionalFormatting sqref="M26:W26">
    <cfRule type="expression" dxfId="194" priority="45">
      <formula>$K$26="Yes"</formula>
    </cfRule>
  </conditionalFormatting>
  <conditionalFormatting sqref="M27:W27">
    <cfRule type="expression" dxfId="193" priority="44">
      <formula>$K$27="Yes"</formula>
    </cfRule>
  </conditionalFormatting>
  <conditionalFormatting sqref="M28:W28">
    <cfRule type="expression" dxfId="192" priority="41">
      <formula>$K$28="Yes"</formula>
    </cfRule>
  </conditionalFormatting>
  <conditionalFormatting sqref="W12:W16">
    <cfRule type="iconSet" priority="69">
      <iconSet reverse="1">
        <cfvo type="percent" val="0"/>
        <cfvo type="percent" val="1"/>
        <cfvo type="percent" val="50"/>
      </iconSet>
    </cfRule>
  </conditionalFormatting>
  <conditionalFormatting sqref="W17:W21">
    <cfRule type="iconSet" priority="70">
      <iconSet reverse="1">
        <cfvo type="percent" val="0"/>
        <cfvo type="percent" val="1"/>
        <cfvo type="percent" val="50"/>
      </iconSet>
    </cfRule>
  </conditionalFormatting>
  <conditionalFormatting sqref="W22:W24">
    <cfRule type="iconSet" priority="68">
      <iconSet reverse="1">
        <cfvo type="percent" val="0"/>
        <cfvo type="percent" val="1"/>
        <cfvo type="percent" val="50"/>
      </iconSet>
    </cfRule>
  </conditionalFormatting>
  <conditionalFormatting sqref="W25:W27">
    <cfRule type="iconSet" priority="67">
      <iconSet reverse="1">
        <cfvo type="percent" val="0"/>
        <cfvo type="percent" val="1"/>
        <cfvo type="percent" val="50"/>
      </iconSet>
    </cfRule>
  </conditionalFormatting>
  <conditionalFormatting sqref="W28">
    <cfRule type="iconSet" priority="62">
      <iconSet>
        <cfvo type="percent" val="0"/>
        <cfvo type="percent" val="33"/>
        <cfvo type="percent" val="67"/>
      </iconSet>
    </cfRule>
  </conditionalFormatting>
  <conditionalFormatting sqref="W29:W32">
    <cfRule type="iconSet" priority="4">
      <iconSet reverse="1">
        <cfvo type="percent" val="0"/>
        <cfvo type="percent" val="1"/>
        <cfvo type="percent" val="50"/>
      </iconSet>
    </cfRule>
  </conditionalFormatting>
  <conditionalFormatting sqref="W33:W36">
    <cfRule type="iconSet" priority="3">
      <iconSet reverse="1">
        <cfvo type="percent" val="0"/>
        <cfvo type="percent" val="1"/>
        <cfvo type="percent" val="50"/>
      </iconSet>
    </cfRule>
  </conditionalFormatting>
  <conditionalFormatting sqref="W37:W38">
    <cfRule type="iconSet" priority="2">
      <iconSet reverse="1">
        <cfvo type="percent" val="0"/>
        <cfvo type="percent" val="1"/>
        <cfvo type="percent" val="50"/>
      </iconSet>
    </cfRule>
  </conditionalFormatting>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3F92A-3E93-6145-84FF-2902DD77A285}">
  <dimension ref="A1:M28"/>
  <sheetViews>
    <sheetView zoomScale="65" workbookViewId="0">
      <selection activeCell="A32" sqref="A32"/>
    </sheetView>
  </sheetViews>
  <sheetFormatPr baseColWidth="10" defaultRowHeight="16" x14ac:dyDescent="0.2"/>
  <cols>
    <col min="1" max="1" width="38" customWidth="1"/>
    <col min="4" max="5" width="15.33203125" customWidth="1"/>
  </cols>
  <sheetData>
    <row r="1" spans="1:11" x14ac:dyDescent="0.2">
      <c r="A1" t="s">
        <v>0</v>
      </c>
      <c r="B1" t="s">
        <v>1</v>
      </c>
      <c r="C1" t="s">
        <v>2</v>
      </c>
      <c r="D1" t="s">
        <v>3</v>
      </c>
      <c r="E1" t="s">
        <v>44</v>
      </c>
      <c r="F1" t="s">
        <v>4</v>
      </c>
      <c r="G1" t="s">
        <v>5</v>
      </c>
      <c r="H1" t="s">
        <v>6</v>
      </c>
      <c r="I1" t="s">
        <v>7</v>
      </c>
      <c r="J1" t="s">
        <v>8</v>
      </c>
      <c r="K1" t="s">
        <v>9</v>
      </c>
    </row>
    <row r="2" spans="1:11" x14ac:dyDescent="0.2">
      <c r="A2" t="str">
        <f>CONCATENATE(B2," ",C2," (",D2," ",E2,") ",F2)</f>
        <v>China Land+Air (Express Other) ATC</v>
      </c>
      <c r="B2" t="s">
        <v>10</v>
      </c>
      <c r="C2" t="s">
        <v>11</v>
      </c>
      <c r="D2" t="s">
        <v>12</v>
      </c>
      <c r="E2" t="s">
        <v>46</v>
      </c>
      <c r="F2" t="s">
        <v>13</v>
      </c>
      <c r="G2" t="s">
        <v>14</v>
      </c>
      <c r="H2">
        <v>774</v>
      </c>
      <c r="I2">
        <v>194</v>
      </c>
      <c r="J2" t="s">
        <v>15</v>
      </c>
      <c r="K2">
        <v>100</v>
      </c>
    </row>
    <row r="3" spans="1:11" x14ac:dyDescent="0.2">
      <c r="A3" t="str">
        <f t="shared" ref="A3:A28" si="0">CONCATENATE(B3," ",C3," (",D3," ",E3,") ",F3)</f>
        <v>China Land+Air (Express Other) UNI</v>
      </c>
      <c r="B3" t="s">
        <v>10</v>
      </c>
      <c r="C3" t="s">
        <v>11</v>
      </c>
      <c r="D3" t="s">
        <v>12</v>
      </c>
      <c r="E3" t="s">
        <v>46</v>
      </c>
      <c r="F3" t="s">
        <v>18</v>
      </c>
      <c r="G3" t="s">
        <v>14</v>
      </c>
      <c r="H3">
        <v>611</v>
      </c>
      <c r="I3">
        <v>189</v>
      </c>
      <c r="J3" t="s">
        <v>15</v>
      </c>
      <c r="K3">
        <v>1</v>
      </c>
    </row>
    <row r="4" spans="1:11" x14ac:dyDescent="0.2">
      <c r="A4" t="str">
        <f t="shared" si="0"/>
        <v>China Land+Air (Express Other) GUOO</v>
      </c>
      <c r="B4" t="s">
        <v>10</v>
      </c>
      <c r="C4" t="s">
        <v>11</v>
      </c>
      <c r="D4" t="s">
        <v>12</v>
      </c>
      <c r="E4" t="s">
        <v>46</v>
      </c>
      <c r="F4" t="s">
        <v>20</v>
      </c>
      <c r="G4" t="s">
        <v>14</v>
      </c>
      <c r="H4">
        <v>698</v>
      </c>
      <c r="I4">
        <v>180</v>
      </c>
      <c r="J4" t="s">
        <v>15</v>
      </c>
      <c r="K4">
        <v>1</v>
      </c>
    </row>
    <row r="5" spans="1:11" x14ac:dyDescent="0.2">
      <c r="A5" t="str">
        <f t="shared" si="0"/>
        <v>China Land+Air (Express Other) CEL</v>
      </c>
      <c r="B5" t="s">
        <v>10</v>
      </c>
      <c r="C5" t="s">
        <v>11</v>
      </c>
      <c r="D5" t="s">
        <v>12</v>
      </c>
      <c r="E5" t="s">
        <v>46</v>
      </c>
      <c r="F5" t="s">
        <v>23</v>
      </c>
      <c r="G5" t="s">
        <v>14</v>
      </c>
      <c r="H5">
        <v>703</v>
      </c>
      <c r="I5">
        <v>158</v>
      </c>
      <c r="J5" t="s">
        <v>15</v>
      </c>
      <c r="K5">
        <v>1</v>
      </c>
    </row>
    <row r="6" spans="1:11" x14ac:dyDescent="0.2">
      <c r="A6" t="str">
        <f t="shared" si="0"/>
        <v>China Land+Air (Express Other) URALS</v>
      </c>
      <c r="B6" t="s">
        <v>10</v>
      </c>
      <c r="C6" t="s">
        <v>11</v>
      </c>
      <c r="D6" t="s">
        <v>12</v>
      </c>
      <c r="E6" t="s">
        <v>46</v>
      </c>
      <c r="F6" t="s">
        <v>24</v>
      </c>
      <c r="G6" t="s">
        <v>14</v>
      </c>
      <c r="H6">
        <v>926</v>
      </c>
      <c r="I6">
        <v>194</v>
      </c>
      <c r="J6" t="s">
        <v>15</v>
      </c>
      <c r="K6">
        <v>1</v>
      </c>
    </row>
    <row r="7" spans="1:11" x14ac:dyDescent="0.2">
      <c r="A7" t="str">
        <f t="shared" si="0"/>
        <v>China Land (Economy Other) ATC</v>
      </c>
      <c r="B7" t="s">
        <v>10</v>
      </c>
      <c r="C7" t="s">
        <v>21</v>
      </c>
      <c r="D7" t="s">
        <v>22</v>
      </c>
      <c r="E7" t="s">
        <v>46</v>
      </c>
      <c r="F7" t="s">
        <v>13</v>
      </c>
      <c r="G7" t="s">
        <v>14</v>
      </c>
      <c r="H7">
        <v>498</v>
      </c>
      <c r="I7">
        <v>194</v>
      </c>
      <c r="J7" t="s">
        <v>15</v>
      </c>
      <c r="K7">
        <v>100</v>
      </c>
    </row>
    <row r="8" spans="1:11" x14ac:dyDescent="0.2">
      <c r="A8" t="str">
        <f t="shared" si="0"/>
        <v>China Land (Economy Other) UNI</v>
      </c>
      <c r="B8" t="s">
        <v>10</v>
      </c>
      <c r="C8" t="s">
        <v>21</v>
      </c>
      <c r="D8" t="s">
        <v>22</v>
      </c>
      <c r="E8" t="s">
        <v>46</v>
      </c>
      <c r="F8" t="s">
        <v>18</v>
      </c>
      <c r="G8" t="s">
        <v>14</v>
      </c>
      <c r="H8">
        <v>409</v>
      </c>
      <c r="I8">
        <v>189</v>
      </c>
      <c r="J8" t="s">
        <v>15</v>
      </c>
      <c r="K8">
        <v>1</v>
      </c>
    </row>
    <row r="9" spans="1:11" x14ac:dyDescent="0.2">
      <c r="A9" t="str">
        <f t="shared" si="0"/>
        <v>China Land (Economy Other) GUOO</v>
      </c>
      <c r="B9" t="s">
        <v>10</v>
      </c>
      <c r="C9" t="s">
        <v>21</v>
      </c>
      <c r="D9" t="s">
        <v>22</v>
      </c>
      <c r="E9" t="s">
        <v>46</v>
      </c>
      <c r="F9" t="s">
        <v>20</v>
      </c>
      <c r="G9" t="s">
        <v>14</v>
      </c>
      <c r="H9">
        <v>426</v>
      </c>
      <c r="I9">
        <v>194</v>
      </c>
      <c r="J9" t="s">
        <v>15</v>
      </c>
      <c r="K9">
        <v>1</v>
      </c>
    </row>
    <row r="10" spans="1:11" x14ac:dyDescent="0.2">
      <c r="A10" t="str">
        <f t="shared" si="0"/>
        <v>China Land (Economy Other) URALS</v>
      </c>
      <c r="B10" t="s">
        <v>10</v>
      </c>
      <c r="C10" t="s">
        <v>21</v>
      </c>
      <c r="D10" t="s">
        <v>22</v>
      </c>
      <c r="E10" t="s">
        <v>46</v>
      </c>
      <c r="F10" t="s">
        <v>24</v>
      </c>
      <c r="G10" t="s">
        <v>14</v>
      </c>
      <c r="H10">
        <v>499</v>
      </c>
      <c r="I10">
        <v>194</v>
      </c>
      <c r="J10" t="s">
        <v>15</v>
      </c>
      <c r="K10">
        <v>1</v>
      </c>
    </row>
    <row r="11" spans="1:11" x14ac:dyDescent="0.2">
      <c r="A11" t="str">
        <f t="shared" si="0"/>
        <v>China Land (Economy Other) CEL</v>
      </c>
      <c r="B11" t="s">
        <v>10</v>
      </c>
      <c r="C11" t="s">
        <v>21</v>
      </c>
      <c r="D11" t="s">
        <v>22</v>
      </c>
      <c r="E11" t="s">
        <v>46</v>
      </c>
      <c r="F11" t="s">
        <v>23</v>
      </c>
      <c r="G11" t="s">
        <v>14</v>
      </c>
      <c r="H11">
        <v>457</v>
      </c>
      <c r="I11">
        <v>158</v>
      </c>
      <c r="J11" t="s">
        <v>15</v>
      </c>
      <c r="K11">
        <v>1</v>
      </c>
    </row>
    <row r="12" spans="1:11" x14ac:dyDescent="0.2">
      <c r="A12" t="str">
        <f t="shared" si="0"/>
        <v>China Air (Super Express Other) GUOO</v>
      </c>
      <c r="B12" t="s">
        <v>10</v>
      </c>
      <c r="C12" t="s">
        <v>16</v>
      </c>
      <c r="D12" t="s">
        <v>17</v>
      </c>
      <c r="E12" t="s">
        <v>46</v>
      </c>
      <c r="F12" t="s">
        <v>20</v>
      </c>
      <c r="G12" t="s">
        <v>19</v>
      </c>
      <c r="H12">
        <v>1073</v>
      </c>
      <c r="I12">
        <v>194</v>
      </c>
      <c r="J12" t="s">
        <v>15</v>
      </c>
      <c r="K12">
        <v>1</v>
      </c>
    </row>
    <row r="13" spans="1:11" x14ac:dyDescent="0.2">
      <c r="A13" t="str">
        <f t="shared" si="0"/>
        <v>China Air (Super Express Other) URALS</v>
      </c>
      <c r="B13" t="s">
        <v>10</v>
      </c>
      <c r="C13" t="s">
        <v>16</v>
      </c>
      <c r="D13" t="s">
        <v>17</v>
      </c>
      <c r="E13" t="s">
        <v>46</v>
      </c>
      <c r="F13" t="s">
        <v>24</v>
      </c>
      <c r="G13" t="s">
        <v>19</v>
      </c>
      <c r="H13">
        <v>1349</v>
      </c>
      <c r="I13">
        <v>194</v>
      </c>
      <c r="J13" t="s">
        <v>15</v>
      </c>
      <c r="K13">
        <v>1</v>
      </c>
    </row>
    <row r="14" spans="1:11" x14ac:dyDescent="0.2">
      <c r="A14" t="str">
        <f t="shared" si="0"/>
        <v>China Air (Super Express Other) UNI</v>
      </c>
      <c r="B14" t="s">
        <v>10</v>
      </c>
      <c r="C14" t="s">
        <v>16</v>
      </c>
      <c r="D14" t="s">
        <v>17</v>
      </c>
      <c r="E14" t="s">
        <v>46</v>
      </c>
      <c r="F14" t="s">
        <v>18</v>
      </c>
      <c r="G14" t="s">
        <v>19</v>
      </c>
      <c r="H14">
        <v>813</v>
      </c>
      <c r="I14">
        <v>189</v>
      </c>
      <c r="J14" t="s">
        <v>15</v>
      </c>
      <c r="K14">
        <v>1</v>
      </c>
    </row>
    <row r="15" spans="1:11" x14ac:dyDescent="0.2">
      <c r="A15" t="str">
        <f t="shared" si="0"/>
        <v>Hong Kong Air (Super Express Other) UNI</v>
      </c>
      <c r="B15" t="s">
        <v>25</v>
      </c>
      <c r="C15" t="s">
        <v>16</v>
      </c>
      <c r="D15" t="s">
        <v>17</v>
      </c>
      <c r="E15" t="s">
        <v>46</v>
      </c>
      <c r="F15" t="s">
        <v>18</v>
      </c>
      <c r="G15" t="s">
        <v>14</v>
      </c>
      <c r="H15">
        <v>1572</v>
      </c>
      <c r="I15">
        <v>158</v>
      </c>
      <c r="J15" t="s">
        <v>26</v>
      </c>
      <c r="K15">
        <v>100</v>
      </c>
    </row>
    <row r="16" spans="1:11" x14ac:dyDescent="0.2">
      <c r="A16" t="str">
        <f t="shared" si="0"/>
        <v>Hong Kong Air (Super Express Other) GBS</v>
      </c>
      <c r="B16" t="s">
        <v>25</v>
      </c>
      <c r="C16" t="s">
        <v>16</v>
      </c>
      <c r="D16" t="s">
        <v>17</v>
      </c>
      <c r="E16" t="s">
        <v>46</v>
      </c>
      <c r="F16" t="s">
        <v>27</v>
      </c>
      <c r="G16" t="s">
        <v>14</v>
      </c>
      <c r="H16">
        <v>1315</v>
      </c>
      <c r="I16">
        <v>194</v>
      </c>
      <c r="J16" t="s">
        <v>15</v>
      </c>
      <c r="K16">
        <v>100</v>
      </c>
    </row>
    <row r="17" spans="1:13" x14ac:dyDescent="0.2">
      <c r="A17" t="str">
        <f t="shared" si="0"/>
        <v>Hong Kong Air (Super Express Other) URALS</v>
      </c>
      <c r="B17" t="s">
        <v>25</v>
      </c>
      <c r="C17" t="s">
        <v>16</v>
      </c>
      <c r="D17" t="s">
        <v>17</v>
      </c>
      <c r="E17" t="s">
        <v>46</v>
      </c>
      <c r="F17" t="s">
        <v>24</v>
      </c>
      <c r="G17" t="s">
        <v>14</v>
      </c>
      <c r="H17">
        <v>1762</v>
      </c>
      <c r="I17">
        <v>194</v>
      </c>
      <c r="J17" t="s">
        <v>26</v>
      </c>
      <c r="K17">
        <v>100</v>
      </c>
    </row>
    <row r="18" spans="1:13" x14ac:dyDescent="0.2">
      <c r="A18" t="str">
        <f t="shared" si="0"/>
        <v>UAE Air (Super Express Other) GBS</v>
      </c>
      <c r="B18" t="s">
        <v>28</v>
      </c>
      <c r="C18" t="s">
        <v>16</v>
      </c>
      <c r="D18" t="s">
        <v>17</v>
      </c>
      <c r="E18" t="s">
        <v>46</v>
      </c>
      <c r="F18" t="s">
        <v>27</v>
      </c>
      <c r="G18" t="s">
        <v>19</v>
      </c>
      <c r="H18">
        <v>1381</v>
      </c>
      <c r="I18">
        <v>579</v>
      </c>
      <c r="J18" t="s">
        <v>43</v>
      </c>
      <c r="K18">
        <v>100</v>
      </c>
    </row>
    <row r="19" spans="1:13" x14ac:dyDescent="0.2">
      <c r="A19" t="str">
        <f t="shared" si="0"/>
        <v>China Land (Economy Extra Small) ATC</v>
      </c>
      <c r="B19" t="s">
        <v>10</v>
      </c>
      <c r="C19" t="s">
        <v>21</v>
      </c>
      <c r="D19" t="s">
        <v>22</v>
      </c>
      <c r="E19" t="s">
        <v>45</v>
      </c>
      <c r="F19" t="s">
        <v>13</v>
      </c>
      <c r="G19" t="s">
        <v>14</v>
      </c>
      <c r="H19" s="24">
        <f>M19/1000</f>
        <v>0.21</v>
      </c>
      <c r="I19">
        <v>89</v>
      </c>
      <c r="J19" t="s">
        <v>15</v>
      </c>
      <c r="K19">
        <v>1</v>
      </c>
      <c r="M19">
        <v>210</v>
      </c>
    </row>
    <row r="20" spans="1:13" x14ac:dyDescent="0.2">
      <c r="A20" t="str">
        <f t="shared" si="0"/>
        <v>China Land (Economy Extra Small) CEL</v>
      </c>
      <c r="B20" t="s">
        <v>10</v>
      </c>
      <c r="C20" t="s">
        <v>21</v>
      </c>
      <c r="D20" t="s">
        <v>22</v>
      </c>
      <c r="E20" t="s">
        <v>45</v>
      </c>
      <c r="F20" t="s">
        <v>23</v>
      </c>
      <c r="G20" t="s">
        <v>14</v>
      </c>
      <c r="H20" s="24">
        <f t="shared" ref="H20:H27" si="1">M20/1000</f>
        <v>0.28000000000000003</v>
      </c>
      <c r="I20">
        <v>76</v>
      </c>
      <c r="J20" t="s">
        <v>15</v>
      </c>
      <c r="K20">
        <v>1</v>
      </c>
      <c r="M20">
        <v>280</v>
      </c>
    </row>
    <row r="21" spans="1:13" x14ac:dyDescent="0.2">
      <c r="A21" t="str">
        <f t="shared" si="0"/>
        <v>China Land (Economy Extra Small) GUOO</v>
      </c>
      <c r="B21" t="s">
        <v>10</v>
      </c>
      <c r="C21" t="s">
        <v>21</v>
      </c>
      <c r="D21" t="s">
        <v>22</v>
      </c>
      <c r="E21" t="s">
        <v>45</v>
      </c>
      <c r="F21" t="s">
        <v>20</v>
      </c>
      <c r="G21" t="s">
        <v>14</v>
      </c>
      <c r="H21" s="24">
        <f t="shared" si="1"/>
        <v>0.20499999999999999</v>
      </c>
      <c r="I21">
        <v>96</v>
      </c>
      <c r="J21" t="s">
        <v>15</v>
      </c>
      <c r="K21">
        <v>1</v>
      </c>
      <c r="M21">
        <v>205</v>
      </c>
    </row>
    <row r="22" spans="1:13" x14ac:dyDescent="0.2">
      <c r="A22" t="str">
        <f t="shared" si="0"/>
        <v>China Land (Economy Extra Small) URALS</v>
      </c>
      <c r="B22" t="s">
        <v>10</v>
      </c>
      <c r="C22" t="s">
        <v>21</v>
      </c>
      <c r="D22" t="s">
        <v>22</v>
      </c>
      <c r="E22" t="s">
        <v>45</v>
      </c>
      <c r="F22" t="s">
        <v>24</v>
      </c>
      <c r="G22" t="s">
        <v>14</v>
      </c>
      <c r="H22" s="24">
        <f t="shared" si="1"/>
        <v>0.27800000000000002</v>
      </c>
      <c r="I22">
        <v>78</v>
      </c>
      <c r="J22" t="s">
        <v>15</v>
      </c>
      <c r="K22">
        <v>1</v>
      </c>
      <c r="M22">
        <v>278</v>
      </c>
    </row>
    <row r="23" spans="1:13" x14ac:dyDescent="0.2">
      <c r="A23" t="str">
        <f t="shared" si="0"/>
        <v>China Land+Air (Express Extra Small) CEL</v>
      </c>
      <c r="B23" t="s">
        <v>10</v>
      </c>
      <c r="C23" t="s">
        <v>11</v>
      </c>
      <c r="D23" t="s">
        <v>12</v>
      </c>
      <c r="E23" t="s">
        <v>45</v>
      </c>
      <c r="F23" t="s">
        <v>23</v>
      </c>
      <c r="G23" t="s">
        <v>14</v>
      </c>
      <c r="H23" s="24">
        <f t="shared" si="1"/>
        <v>0.53800000000000003</v>
      </c>
      <c r="I23">
        <v>76</v>
      </c>
      <c r="J23" t="s">
        <v>15</v>
      </c>
      <c r="K23">
        <v>1</v>
      </c>
      <c r="M23">
        <v>538</v>
      </c>
    </row>
    <row r="24" spans="1:13" x14ac:dyDescent="0.2">
      <c r="A24" t="str">
        <f t="shared" si="0"/>
        <v>China Land+Air (Express Extra Small) GUOO</v>
      </c>
      <c r="B24" t="s">
        <v>10</v>
      </c>
      <c r="C24" t="s">
        <v>11</v>
      </c>
      <c r="D24" t="s">
        <v>12</v>
      </c>
      <c r="E24" t="s">
        <v>45</v>
      </c>
      <c r="F24" t="s">
        <v>20</v>
      </c>
      <c r="G24" t="s">
        <v>14</v>
      </c>
      <c r="H24" s="24">
        <f t="shared" si="1"/>
        <v>0.42199999999999999</v>
      </c>
      <c r="I24">
        <v>78</v>
      </c>
      <c r="J24" t="s">
        <v>15</v>
      </c>
      <c r="K24">
        <v>1</v>
      </c>
      <c r="M24">
        <v>422</v>
      </c>
    </row>
    <row r="25" spans="1:13" x14ac:dyDescent="0.2">
      <c r="A25" t="str">
        <f t="shared" si="0"/>
        <v>China Land+Air (Express Extra Small) URALS</v>
      </c>
      <c r="B25" t="s">
        <v>10</v>
      </c>
      <c r="C25" t="s">
        <v>11</v>
      </c>
      <c r="D25" t="s">
        <v>12</v>
      </c>
      <c r="E25" t="s">
        <v>45</v>
      </c>
      <c r="F25" t="s">
        <v>24</v>
      </c>
      <c r="G25" t="s">
        <v>14</v>
      </c>
      <c r="H25" s="24">
        <f t="shared" si="1"/>
        <v>0.39</v>
      </c>
      <c r="I25">
        <v>78</v>
      </c>
      <c r="J25" t="s">
        <v>15</v>
      </c>
      <c r="K25">
        <v>1</v>
      </c>
      <c r="M25">
        <v>390</v>
      </c>
    </row>
    <row r="26" spans="1:13" x14ac:dyDescent="0.2">
      <c r="A26" t="str">
        <f t="shared" si="0"/>
        <v>China Land+Air (Express Extra Small) UNI</v>
      </c>
      <c r="B26" t="s">
        <v>10</v>
      </c>
      <c r="C26" t="s">
        <v>11</v>
      </c>
      <c r="D26" t="s">
        <v>12</v>
      </c>
      <c r="E26" t="s">
        <v>45</v>
      </c>
      <c r="F26" t="s">
        <v>18</v>
      </c>
      <c r="G26" t="s">
        <v>14</v>
      </c>
      <c r="H26" s="24">
        <f t="shared" si="1"/>
        <v>0.29899999999999999</v>
      </c>
      <c r="I26">
        <v>80</v>
      </c>
      <c r="J26" t="s">
        <v>15</v>
      </c>
      <c r="K26">
        <v>1</v>
      </c>
      <c r="M26">
        <v>299</v>
      </c>
    </row>
    <row r="27" spans="1:13" x14ac:dyDescent="0.2">
      <c r="A27" t="str">
        <f t="shared" si="0"/>
        <v>China Air (Super Express Extra Small) GUOO</v>
      </c>
      <c r="B27" t="s">
        <v>10</v>
      </c>
      <c r="C27" t="s">
        <v>16</v>
      </c>
      <c r="D27" t="s">
        <v>17</v>
      </c>
      <c r="E27" t="s">
        <v>45</v>
      </c>
      <c r="F27" t="s">
        <v>20</v>
      </c>
      <c r="G27" t="s">
        <v>19</v>
      </c>
      <c r="H27" s="24">
        <f t="shared" si="1"/>
        <v>0.52</v>
      </c>
      <c r="I27">
        <v>96</v>
      </c>
      <c r="J27" t="s">
        <v>15</v>
      </c>
      <c r="K27">
        <v>1</v>
      </c>
      <c r="M27">
        <v>520</v>
      </c>
    </row>
    <row r="28" spans="1:13" x14ac:dyDescent="0.2">
      <c r="A28" t="str">
        <f t="shared" si="0"/>
        <v>China Air (Super Express Extra Small) URALS</v>
      </c>
      <c r="B28" t="s">
        <v>10</v>
      </c>
      <c r="C28" t="s">
        <v>16</v>
      </c>
      <c r="D28" t="s">
        <v>17</v>
      </c>
      <c r="E28" t="s">
        <v>45</v>
      </c>
      <c r="F28" t="s">
        <v>24</v>
      </c>
      <c r="G28" t="s">
        <v>19</v>
      </c>
      <c r="H28" s="24">
        <f>M28/1000</f>
        <v>0.75</v>
      </c>
      <c r="I28">
        <v>78</v>
      </c>
      <c r="J28" t="s">
        <v>15</v>
      </c>
      <c r="K28">
        <v>1</v>
      </c>
      <c r="M28">
        <v>750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Logistics calculator</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Elizaveta Kovshina</dc:creator>
  <cp:lastModifiedBy>Elizaveta Kovshina</cp:lastModifiedBy>
  <dcterms:created xsi:type="dcterms:W3CDTF">2025-08-06T12:01:47Z</dcterms:created>
  <dcterms:modified xsi:type="dcterms:W3CDTF">2025-12-11T15:00:05Z</dcterms:modified>
</cp:coreProperties>
</file>